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8195" windowHeight="12345" firstSheet="10" activeTab="10"/>
  </bookViews>
  <sheets>
    <sheet name="Comp. (2)" sheetId="1" r:id="rId1"/>
    <sheet name="Comp. (1)" sheetId="2" r:id="rId2"/>
    <sheet name="B. DE LOBO 800-N. DES." sheetId="7" r:id="rId3"/>
    <sheet name="B. DE LOBO 600- N. DES." sheetId="3" r:id="rId4"/>
    <sheet name="B. DE LOBO 400-N. DES." sheetId="4" r:id="rId5"/>
    <sheet name="B. DE LOBO 800-DES." sheetId="8" r:id="rId6"/>
    <sheet name="B. DE LOBO 600-DES." sheetId="5" state="hidden" r:id="rId7"/>
    <sheet name="B. DE LOBO 400-DES." sheetId="6" state="hidden" r:id="rId8"/>
    <sheet name="rampa acessibilidade" sheetId="9" state="hidden" r:id="rId9"/>
    <sheet name="800 - des 2021" sheetId="10" state="hidden" r:id="rId10"/>
    <sheet name="800 - n.des 2021" sheetId="11" r:id="rId11"/>
    <sheet name="600 - des 2021" sheetId="12" state="hidden" r:id="rId12"/>
    <sheet name="600 - n.des 2021" sheetId="13" state="hidden" r:id="rId13"/>
    <sheet name="1000 - des 2021" sheetId="14" state="hidden" r:id="rId14"/>
    <sheet name="1000 - n.des 2021" sheetId="15" state="hidden" r:id="rId15"/>
  </sheets>
  <definedNames>
    <definedName name="_xlnm._FilterDatabase" localSheetId="0" hidden="1">'Comp. (2)'!$D$7:$F$12</definedName>
    <definedName name="_xlnm.Print_Area" localSheetId="0">'Comp. (2)'!$D$7:$F$12</definedName>
    <definedName name="MAPA">#REF!</definedName>
    <definedName name="MCIDADES">#REF!</definedName>
    <definedName name="MDA">#REF!</definedName>
    <definedName name="MDS">#REF!</definedName>
    <definedName name="ME">#REF!</definedName>
    <definedName name="MMA">#REF!</definedName>
    <definedName name="MS">#REF!</definedName>
    <definedName name="MTUR">#REF!</definedName>
    <definedName name="_xlnm.Print_Titles" localSheetId="0">'Comp. (2)'!$7:$7</definedName>
  </definedNames>
  <calcPr calcId="125725"/>
</workbook>
</file>

<file path=xl/calcChain.xml><?xml version="1.0" encoding="utf-8"?>
<calcChain xmlns="http://schemas.openxmlformats.org/spreadsheetml/2006/main">
  <c r="D14" i="15"/>
  <c r="D13"/>
  <c r="F13" s="1"/>
  <c r="D14" i="13"/>
  <c r="D13"/>
  <c r="F13" s="1"/>
  <c r="D14" i="11"/>
  <c r="D13"/>
  <c r="F13" s="1"/>
  <c r="F12" i="15"/>
  <c r="F11"/>
  <c r="F10"/>
  <c r="F9"/>
  <c r="F8"/>
  <c r="D14" i="14"/>
  <c r="D13"/>
  <c r="F13" s="1"/>
  <c r="F12"/>
  <c r="F11"/>
  <c r="F10"/>
  <c r="F9"/>
  <c r="F8"/>
  <c r="F12" i="13"/>
  <c r="F11"/>
  <c r="F10"/>
  <c r="F9"/>
  <c r="F8"/>
  <c r="D14" i="12"/>
  <c r="F13"/>
  <c r="D13"/>
  <c r="F12"/>
  <c r="F11"/>
  <c r="F10"/>
  <c r="F9"/>
  <c r="F8"/>
  <c r="F12" i="11"/>
  <c r="F10"/>
  <c r="F9"/>
  <c r="F8"/>
  <c r="F16" i="15" l="1"/>
  <c r="F18" s="1"/>
  <c r="F16" i="13"/>
  <c r="F18" s="1"/>
  <c r="F16" i="12"/>
  <c r="F18" s="1"/>
  <c r="F16" i="14"/>
  <c r="F18" s="1"/>
  <c r="F11" i="11"/>
  <c r="F16" l="1"/>
  <c r="F18" s="1"/>
  <c r="F8" i="10" l="1"/>
  <c r="F9"/>
  <c r="F10"/>
  <c r="D14" l="1"/>
  <c r="D13"/>
  <c r="F13" s="1"/>
  <c r="F12"/>
  <c r="F13" i="4"/>
  <c r="F16" s="1"/>
  <c r="F14" i="3"/>
  <c r="F17" s="1"/>
  <c r="F17" i="7"/>
  <c r="F14"/>
  <c r="F13" i="6"/>
  <c r="F16" s="1"/>
  <c r="F13" i="5"/>
  <c r="F16" s="1"/>
  <c r="F16" i="8"/>
  <c r="F13"/>
  <c r="F11" i="10" l="1"/>
  <c r="F16" s="1"/>
  <c r="F18" s="1"/>
  <c r="B4" i="7"/>
  <c r="F12" i="9"/>
  <c r="D12"/>
  <c r="F11"/>
  <c r="D11"/>
  <c r="F8"/>
  <c r="D8"/>
  <c r="D9" s="1"/>
  <c r="F9" s="1"/>
  <c r="D12" i="8"/>
  <c r="F11"/>
  <c r="D11"/>
  <c r="D8"/>
  <c r="F8" s="1"/>
  <c r="F9" i="7"/>
  <c r="D13"/>
  <c r="D12"/>
  <c r="D9"/>
  <c r="D12" i="6"/>
  <c r="F11"/>
  <c r="D11"/>
  <c r="D8"/>
  <c r="F8" s="1"/>
  <c r="D12" i="5"/>
  <c r="F11"/>
  <c r="D11"/>
  <c r="D8"/>
  <c r="F8" s="1"/>
  <c r="D12" i="4"/>
  <c r="D11"/>
  <c r="F11" s="1"/>
  <c r="D8"/>
  <c r="F8" s="1"/>
  <c r="D13" i="3"/>
  <c r="D12"/>
  <c r="D9"/>
  <c r="F9" s="1"/>
  <c r="D12" i="2"/>
  <c r="F12" s="1"/>
  <c r="D11"/>
  <c r="F11" s="1"/>
  <c r="D8"/>
  <c r="F8" s="1"/>
  <c r="D8" i="1"/>
  <c r="F8" s="1"/>
  <c r="D9"/>
  <c r="F9" s="1"/>
  <c r="D10"/>
  <c r="F10" s="1"/>
  <c r="D11"/>
  <c r="F11" s="1"/>
  <c r="D12"/>
  <c r="F12" s="1"/>
  <c r="D10" i="9" l="1"/>
  <c r="F10" s="1"/>
  <c r="B3" s="1"/>
  <c r="D10" i="8"/>
  <c r="F10" s="1"/>
  <c r="D9"/>
  <c r="F9" s="1"/>
  <c r="D11" i="7"/>
  <c r="F11" s="1"/>
  <c r="D10"/>
  <c r="F10" s="1"/>
  <c r="D10" i="6"/>
  <c r="F10" s="1"/>
  <c r="D9"/>
  <c r="F9" s="1"/>
  <c r="D10" i="5"/>
  <c r="F10" s="1"/>
  <c r="D9"/>
  <c r="F9" s="1"/>
  <c r="D10" i="4"/>
  <c r="F10" s="1"/>
  <c r="D9"/>
  <c r="F9" s="1"/>
  <c r="D11" i="3"/>
  <c r="F11" s="1"/>
  <c r="D10"/>
  <c r="F10" s="1"/>
  <c r="B4" s="1"/>
  <c r="D10" i="2"/>
  <c r="F10" s="1"/>
  <c r="D9"/>
  <c r="F9" s="1"/>
  <c r="B3" s="1"/>
  <c r="B3" i="1"/>
  <c r="B3" i="4" l="1"/>
</calcChain>
</file>

<file path=xl/sharedStrings.xml><?xml version="1.0" encoding="utf-8"?>
<sst xmlns="http://schemas.openxmlformats.org/spreadsheetml/2006/main" count="502" uniqueCount="58">
  <si>
    <t>Composição</t>
  </si>
  <si>
    <t>Caixa coletora Boca de Lobo rede 600mm</t>
  </si>
  <si>
    <t>Unidade</t>
  </si>
  <si>
    <t>unid.</t>
  </si>
  <si>
    <t>Custo</t>
  </si>
  <si>
    <t>Largura</t>
  </si>
  <si>
    <t>Compri.</t>
  </si>
  <si>
    <t>Profund.</t>
  </si>
  <si>
    <t>SINAPI CÓDIGO</t>
  </si>
  <si>
    <t>Discriminação dos Serviços</t>
  </si>
  <si>
    <t>Unid</t>
  </si>
  <si>
    <t>Quant.</t>
  </si>
  <si>
    <t>Custop Unitário</t>
  </si>
  <si>
    <t>Custo Total</t>
  </si>
  <si>
    <t>Grelha</t>
  </si>
  <si>
    <t>ALVENARIA EM TIJOLO CERAMICO MACICO 5X10X20CM 1 VEZ (ESPESSURA 20CM), ASSENTADO COM ARGAMASSA TRACO 1:2:8 (CIMENTO, CAL E AREIA)</t>
  </si>
  <si>
    <t>CHAPISCO TRACO 1:4 (CIMENTO E AREIA GROSSA), ESPESSURA 0,5CM, PREPARO MECANICO DA ARGAMASSA</t>
  </si>
  <si>
    <t>EMBOCO TRACO 1:4,5 (CAL E AREIA MEDIA), ESPESSURA 1,5CM, PREPARO MANUA L DA ARGAMASSA</t>
  </si>
  <si>
    <t>CONCRETO NAO ESTRUTURAL, CONSUMO 150KG/M3, PREPARO COM BETONEIRA, SEM LANCAMENTO</t>
  </si>
  <si>
    <t>GRELHA DE FERRO FUNDIDO PARA CANALETA LARG = 40CM, FORNECIMENTO E ASSE NTAMENTO</t>
  </si>
  <si>
    <t>Mês Base SINAPI</t>
  </si>
  <si>
    <t>Encargos Sociais</t>
  </si>
  <si>
    <t>DESONERADO</t>
  </si>
  <si>
    <t>M2</t>
  </si>
  <si>
    <t>M3</t>
  </si>
  <si>
    <t>M</t>
  </si>
  <si>
    <t>Caixa coletora Boca de Lobo rede 800mm</t>
  </si>
  <si>
    <t>Caixa coletora Boca de Lobo rede 400mm</t>
  </si>
  <si>
    <t>N. DESONERADO</t>
  </si>
  <si>
    <t xml:space="preserve"> DESONERADO</t>
  </si>
  <si>
    <t>MASSA ÚNICA TRACO 1:2:8 , ESPESSURA 2,0CM, PREPARO MANUAL DA ARGAMASSA</t>
  </si>
  <si>
    <t>CONCRETO FCK=15MPA PREPARO MECÂNICO</t>
  </si>
  <si>
    <t>GRELHA DE FERRO FUNDIDO PARA CANALETA LARG = 30CM, FORNECIMENTO E ASSE NTAMENTO</t>
  </si>
  <si>
    <t>NÃO DESONERADO</t>
  </si>
  <si>
    <t>COMPOSIÇÃO 02</t>
  </si>
  <si>
    <t>COMPOSIÇÃO 01</t>
  </si>
  <si>
    <t>Custo Unitário</t>
  </si>
  <si>
    <t>TOTAL</t>
  </si>
  <si>
    <t>bdi 20,00</t>
  </si>
  <si>
    <t>BDI 26,01</t>
  </si>
  <si>
    <t>INS 7258</t>
  </si>
  <si>
    <t>TIJOLO CERAMICO MACICO COMUM *5 X 10 X 20* CM (L X A X C)</t>
  </si>
  <si>
    <t>UNID.</t>
  </si>
  <si>
    <t>80 UNID/M2</t>
  </si>
  <si>
    <t>4,50M2 X 80 TIJOLOS</t>
  </si>
  <si>
    <t>PEDREIRO COM ENCARGOS COMPLEMENTARES</t>
  </si>
  <si>
    <t>H</t>
  </si>
  <si>
    <t>SERVENTE COM ENCARGOS COMPLEMENTARES</t>
  </si>
  <si>
    <t>TIREI AS HORAS DA COMPOSIÇÃO 97947</t>
  </si>
  <si>
    <t>TIREI AS HORAS DA COMPOSIÇÃO 97948</t>
  </si>
  <si>
    <t>TOTAL S/ BDI</t>
  </si>
  <si>
    <t>TOTAL C/ BDI</t>
  </si>
  <si>
    <t>18,7688000</t>
  </si>
  <si>
    <t>14,7469000</t>
  </si>
  <si>
    <t>TIREI AS HORAS DA COMPOSIÇÃO 97951</t>
  </si>
  <si>
    <t>6,500M2 X 80 TIJOLOS</t>
  </si>
  <si>
    <t>Caixa coletora Boca de Lobo rede 1000mm</t>
  </si>
  <si>
    <t>8,74M2 X 80 TIJOLOS</t>
  </si>
</sst>
</file>

<file path=xl/styles.xml><?xml version="1.0" encoding="utf-8"?>
<styleSheet xmlns="http://schemas.openxmlformats.org/spreadsheetml/2006/main">
  <numFmts count="4">
    <numFmt numFmtId="44" formatCode="_ &quot;R$&quot;\ * #,##0.00_ ;_ &quot;R$&quot;\ * \-#,##0.00_ ;_ &quot;R$&quot;\ * &quot;-&quot;??_ ;_ @_ 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[$-416]mmm\-yy;@"/>
  </numFmts>
  <fonts count="2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Courier"/>
      <family val="3"/>
    </font>
    <font>
      <b/>
      <sz val="10"/>
      <color indexed="8"/>
      <name val="Arial"/>
      <family val="2"/>
    </font>
    <font>
      <b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165" fontId="9" fillId="0" borderId="0" applyFont="0" applyFill="0" applyBorder="0" applyAlignment="0" applyProtection="0"/>
    <xf numFmtId="0" fontId="10" fillId="22" borderId="0" applyNumberFormat="0" applyBorder="0" applyAlignment="0" applyProtection="0"/>
    <xf numFmtId="0" fontId="9" fillId="23" borderId="4" applyNumberFormat="0" applyFont="0" applyAlignment="0" applyProtection="0"/>
    <xf numFmtId="9" fontId="9" fillId="0" borderId="0" applyFont="0" applyFill="0" applyBorder="0" applyAlignment="0" applyProtection="0"/>
    <xf numFmtId="0" fontId="11" fillId="16" borderId="5" applyNumberFormat="0" applyAlignment="0" applyProtection="0"/>
    <xf numFmtId="164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1" fillId="0" borderId="0"/>
  </cellStyleXfs>
  <cellXfs count="82">
    <xf numFmtId="0" fontId="0" fillId="0" borderId="0" xfId="0"/>
    <xf numFmtId="0" fontId="9" fillId="0" borderId="0" xfId="0" applyFont="1" applyFill="1" applyAlignment="1">
      <alignment horizontal="left" vertical="center" wrapText="1"/>
    </xf>
    <xf numFmtId="0" fontId="9" fillId="24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5" fontId="9" fillId="0" borderId="0" xfId="3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Fill="1" applyAlignment="1">
      <alignment horizontal="center" vertical="center" wrapText="1"/>
    </xf>
    <xf numFmtId="166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25" borderId="10" xfId="0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165" fontId="9" fillId="0" borderId="11" xfId="31" applyFont="1" applyFill="1" applyBorder="1" applyAlignment="1">
      <alignment horizontal="center" vertical="center" wrapText="1"/>
    </xf>
    <xf numFmtId="2" fontId="0" fillId="26" borderId="10" xfId="0" applyNumberFormat="1" applyFill="1" applyBorder="1" applyAlignment="1">
      <alignment horizontal="center"/>
    </xf>
    <xf numFmtId="0" fontId="9" fillId="24" borderId="12" xfId="0" applyFont="1" applyFill="1" applyBorder="1" applyAlignment="1" applyProtection="1">
      <alignment horizontal="center" vertical="center" wrapText="1"/>
      <protection locked="0"/>
    </xf>
    <xf numFmtId="4" fontId="9" fillId="0" borderId="12" xfId="34" applyNumberFormat="1" applyFont="1" applyFill="1" applyBorder="1" applyAlignment="1">
      <alignment horizontal="left" vertical="center" wrapText="1"/>
    </xf>
    <xf numFmtId="0" fontId="9" fillId="0" borderId="12" xfId="34" applyNumberFormat="1" applyFont="1" applyFill="1" applyBorder="1" applyAlignment="1">
      <alignment vertical="center"/>
    </xf>
    <xf numFmtId="4" fontId="0" fillId="0" borderId="10" xfId="0" applyNumberFormat="1" applyBorder="1" applyAlignment="1" applyProtection="1">
      <alignment horizontal="center" vertical="center"/>
      <protection locked="0"/>
    </xf>
    <xf numFmtId="165" fontId="9" fillId="0" borderId="12" xfId="31" applyFont="1" applyFill="1" applyBorder="1" applyAlignment="1">
      <alignment horizontal="center" vertical="center"/>
    </xf>
    <xf numFmtId="0" fontId="9" fillId="0" borderId="12" xfId="34" applyNumberFormat="1" applyFont="1" applyFill="1" applyBorder="1" applyAlignment="1">
      <alignment horizontal="center" vertical="center"/>
    </xf>
    <xf numFmtId="10" fontId="9" fillId="0" borderId="0" xfId="34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164" fontId="9" fillId="0" borderId="0" xfId="36" applyFont="1" applyFill="1" applyBorder="1" applyAlignment="1">
      <alignment horizontal="center" vertical="center"/>
    </xf>
    <xf numFmtId="165" fontId="9" fillId="0" borderId="0" xfId="3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9" fillId="0" borderId="10" xfId="31" applyFont="1" applyFill="1" applyBorder="1" applyAlignment="1">
      <alignment horizontal="center" vertical="center" wrapText="1"/>
    </xf>
    <xf numFmtId="0" fontId="9" fillId="24" borderId="10" xfId="0" applyFont="1" applyFill="1" applyBorder="1" applyAlignment="1" applyProtection="1">
      <alignment horizontal="center" vertical="center" wrapText="1"/>
      <protection locked="0"/>
    </xf>
    <xf numFmtId="4" fontId="9" fillId="0" borderId="10" xfId="34" applyNumberFormat="1" applyFont="1" applyFill="1" applyBorder="1" applyAlignment="1">
      <alignment horizontal="left" vertical="center" wrapText="1"/>
    </xf>
    <xf numFmtId="0" fontId="9" fillId="0" borderId="10" xfId="34" applyNumberFormat="1" applyFont="1" applyFill="1" applyBorder="1" applyAlignment="1">
      <alignment horizontal="center" vertical="center"/>
    </xf>
    <xf numFmtId="165" fontId="9" fillId="0" borderId="10" xfId="3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165" fontId="9" fillId="0" borderId="17" xfId="31" applyFont="1" applyFill="1" applyBorder="1" applyAlignment="1">
      <alignment horizontal="center" vertical="center"/>
    </xf>
    <xf numFmtId="165" fontId="9" fillId="0" borderId="18" xfId="3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165" fontId="9" fillId="0" borderId="20" xfId="3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center" vertical="center"/>
    </xf>
    <xf numFmtId="165" fontId="9" fillId="0" borderId="22" xfId="31" applyFont="1" applyFill="1" applyBorder="1" applyAlignment="1">
      <alignment horizontal="center" vertical="center"/>
    </xf>
    <xf numFmtId="165" fontId="9" fillId="0" borderId="23" xfId="3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horizontal="left" vertical="center" wrapText="1"/>
    </xf>
    <xf numFmtId="0" fontId="9" fillId="24" borderId="17" xfId="0" applyFont="1" applyFill="1" applyBorder="1" applyAlignment="1" applyProtection="1">
      <alignment horizontal="left" vertical="center" wrapText="1"/>
      <protection locked="0"/>
    </xf>
    <xf numFmtId="0" fontId="9" fillId="24" borderId="0" xfId="0" applyFont="1" applyFill="1" applyBorder="1" applyAlignment="1" applyProtection="1">
      <alignment horizontal="left" vertical="center" wrapText="1"/>
      <protection locked="0"/>
    </xf>
    <xf numFmtId="0" fontId="9" fillId="0" borderId="10" xfId="34" applyNumberFormat="1" applyFont="1" applyFill="1" applyBorder="1" applyAlignment="1">
      <alignment vertical="center"/>
    </xf>
    <xf numFmtId="165" fontId="9" fillId="0" borderId="0" xfId="0" applyNumberFormat="1" applyFont="1" applyFill="1" applyAlignment="1">
      <alignment horizontal="left" vertical="center" wrapText="1"/>
    </xf>
    <xf numFmtId="166" fontId="9" fillId="0" borderId="0" xfId="0" applyNumberFormat="1" applyFont="1" applyFill="1" applyAlignment="1">
      <alignment horizontal="left" vertical="center" wrapText="1"/>
    </xf>
    <xf numFmtId="165" fontId="0" fillId="0" borderId="0" xfId="0" applyNumberFormat="1"/>
    <xf numFmtId="0" fontId="9" fillId="0" borderId="0" xfId="0" applyFont="1"/>
    <xf numFmtId="44" fontId="0" fillId="0" borderId="10" xfId="0" applyNumberFormat="1" applyBorder="1"/>
    <xf numFmtId="165" fontId="9" fillId="0" borderId="25" xfId="31" applyFont="1" applyFill="1" applyBorder="1" applyAlignment="1">
      <alignment horizontal="center" vertical="center"/>
    </xf>
    <xf numFmtId="165" fontId="0" fillId="0" borderId="24" xfId="0" applyNumberFormat="1" applyBorder="1"/>
    <xf numFmtId="4" fontId="22" fillId="27" borderId="10" xfId="45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4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/>
    <xf numFmtId="0" fontId="23" fillId="0" borderId="10" xfId="45" applyFont="1" applyFill="1" applyBorder="1" applyAlignment="1">
      <alignment horizontal="center" vertical="center" wrapText="1"/>
    </xf>
    <xf numFmtId="0" fontId="23" fillId="0" borderId="10" xfId="45" applyFont="1" applyFill="1" applyBorder="1" applyAlignment="1">
      <alignment horizontal="left" vertical="center" wrapText="1"/>
    </xf>
    <xf numFmtId="4" fontId="23" fillId="0" borderId="10" xfId="45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44" fontId="20" fillId="0" borderId="10" xfId="0" applyNumberFormat="1" applyFont="1" applyBorder="1"/>
    <xf numFmtId="165" fontId="9" fillId="0" borderId="0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>
      <alignment horizontal="left" vertical="center" wrapText="1"/>
    </xf>
    <xf numFmtId="0" fontId="24" fillId="24" borderId="27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center" vertical="center"/>
    </xf>
    <xf numFmtId="165" fontId="9" fillId="0" borderId="27" xfId="31" applyFont="1" applyFill="1" applyBorder="1" applyAlignment="1">
      <alignment horizontal="center" vertical="center"/>
    </xf>
    <xf numFmtId="165" fontId="9" fillId="0" borderId="28" xfId="31" applyFont="1" applyFill="1" applyBorder="1" applyAlignment="1">
      <alignment horizontal="center" vertical="center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Neutra" xfId="32" builtinId="28" customBuiltin="1"/>
    <cellStyle name="Normal" xfId="0" builtinId="0"/>
    <cellStyle name="Normal_Pesquisa no referencial 10 de maio de 2013" xfId="45"/>
    <cellStyle name="Nota" xfId="33" builtinId="10" customBuiltin="1"/>
    <cellStyle name="Porcentagem" xfId="34" builtinId="5"/>
    <cellStyle name="Saída" xfId="35" builtinId="21" customBuiltin="1"/>
    <cellStyle name="Separador de milhares" xfId="36" builtinId="3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</cellStyles>
  <dxfs count="48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9" enableFormatConditionsCalculation="0">
    <tabColor indexed="12"/>
    <pageSetUpPr fitToPage="1"/>
  </sheetPr>
  <dimension ref="A1:L28"/>
  <sheetViews>
    <sheetView showGridLines="0" showZeros="0" zoomScale="80" zoomScaleNormal="80" zoomScaleSheetLayoutView="70" workbookViewId="0">
      <selection activeCell="L12" sqref="A1:L12"/>
    </sheetView>
  </sheetViews>
  <sheetFormatPr defaultColWidth="11.42578125" defaultRowHeight="12.75"/>
  <cols>
    <col min="1" max="1" width="16.140625" style="10" customWidth="1"/>
    <col min="2" max="2" width="86.5703125" style="1" customWidth="1"/>
    <col min="3" max="3" width="7" style="3" customWidth="1"/>
    <col min="4" max="4" width="11.140625" style="4" customWidth="1"/>
    <col min="5" max="5" width="14" style="5" customWidth="1"/>
    <col min="6" max="6" width="11.5703125" style="5" bestFit="1" customWidth="1"/>
    <col min="7" max="8" width="11.42578125" style="6"/>
    <col min="9" max="16384" width="11.42578125" style="7"/>
  </cols>
  <sheetData>
    <row r="1" spans="1:12">
      <c r="A1" s="1" t="s">
        <v>0</v>
      </c>
      <c r="B1" s="2" t="s">
        <v>1</v>
      </c>
    </row>
    <row r="2" spans="1:12">
      <c r="A2" s="1" t="s">
        <v>2</v>
      </c>
      <c r="B2" s="2" t="s">
        <v>3</v>
      </c>
    </row>
    <row r="3" spans="1:12">
      <c r="A3" s="1" t="s">
        <v>4</v>
      </c>
      <c r="B3" s="8">
        <f>SUM(F:F)</f>
        <v>1102.97</v>
      </c>
    </row>
    <row r="4" spans="1:12">
      <c r="A4" s="1" t="s">
        <v>20</v>
      </c>
      <c r="B4" s="9">
        <v>41760</v>
      </c>
    </row>
    <row r="5" spans="1:12">
      <c r="A5" s="1" t="s">
        <v>21</v>
      </c>
      <c r="B5" s="8" t="s">
        <v>22</v>
      </c>
    </row>
    <row r="6" spans="1:12">
      <c r="J6" s="11" t="s">
        <v>5</v>
      </c>
      <c r="K6" s="11" t="s">
        <v>6</v>
      </c>
      <c r="L6" s="11" t="s">
        <v>7</v>
      </c>
    </row>
    <row r="7" spans="1:12" s="10" customFormat="1" ht="25.5">
      <c r="A7" s="12" t="s">
        <v>8</v>
      </c>
      <c r="B7" s="12" t="s">
        <v>9</v>
      </c>
      <c r="C7" s="12" t="s">
        <v>10</v>
      </c>
      <c r="D7" s="12" t="s">
        <v>11</v>
      </c>
      <c r="E7" s="13" t="s">
        <v>12</v>
      </c>
      <c r="F7" s="13" t="s">
        <v>13</v>
      </c>
      <c r="J7" s="14">
        <v>1.1499999999999999</v>
      </c>
      <c r="K7" s="14">
        <v>1.1499999999999999</v>
      </c>
      <c r="L7" s="14">
        <v>1.5</v>
      </c>
    </row>
    <row r="8" spans="1:12" ht="25.5">
      <c r="A8" s="15">
        <v>6519</v>
      </c>
      <c r="B8" s="16" t="s">
        <v>15</v>
      </c>
      <c r="C8" s="17" t="s">
        <v>23</v>
      </c>
      <c r="D8" s="18">
        <f>((J7*2)+(K7*2))*L7</f>
        <v>6.8999999999999995</v>
      </c>
      <c r="E8" s="19">
        <v>96.74</v>
      </c>
      <c r="F8" s="19">
        <f>ROUND(E8*D8,2)</f>
        <v>667.51</v>
      </c>
      <c r="J8" s="7" t="s">
        <v>14</v>
      </c>
    </row>
    <row r="9" spans="1:12" ht="25.5">
      <c r="A9" s="15">
        <v>5974</v>
      </c>
      <c r="B9" s="16" t="s">
        <v>16</v>
      </c>
      <c r="C9" s="20" t="s">
        <v>23</v>
      </c>
      <c r="D9" s="18">
        <f>D8</f>
        <v>6.8999999999999995</v>
      </c>
      <c r="E9" s="19">
        <v>2.97</v>
      </c>
      <c r="F9" s="19">
        <f>ROUND(E9*D9,2)</f>
        <v>20.49</v>
      </c>
      <c r="J9" s="7">
        <v>0.75</v>
      </c>
      <c r="K9" s="7">
        <v>0.75</v>
      </c>
    </row>
    <row r="10" spans="1:12" ht="25.5">
      <c r="A10" s="15">
        <v>5976</v>
      </c>
      <c r="B10" s="16" t="s">
        <v>17</v>
      </c>
      <c r="C10" s="20" t="s">
        <v>23</v>
      </c>
      <c r="D10" s="18">
        <f>D8</f>
        <v>6.8999999999999995</v>
      </c>
      <c r="E10" s="19">
        <v>14.38</v>
      </c>
      <c r="F10" s="19">
        <f>ROUND(E10*D10,2)</f>
        <v>99.22</v>
      </c>
    </row>
    <row r="11" spans="1:12" ht="25.5">
      <c r="A11" s="15">
        <v>5652</v>
      </c>
      <c r="B11" s="16" t="s">
        <v>18</v>
      </c>
      <c r="C11" s="20" t="s">
        <v>24</v>
      </c>
      <c r="D11" s="18">
        <f>J7*K7*0.1</f>
        <v>0.13224999999999998</v>
      </c>
      <c r="E11" s="19">
        <v>187.36</v>
      </c>
      <c r="F11" s="19">
        <f>ROUND(E11*D11,2)</f>
        <v>24.78</v>
      </c>
    </row>
    <row r="12" spans="1:12" ht="25.5">
      <c r="A12" s="15">
        <v>83622</v>
      </c>
      <c r="B12" s="16" t="s">
        <v>19</v>
      </c>
      <c r="C12" s="20" t="s">
        <v>25</v>
      </c>
      <c r="D12" s="18">
        <f>J9*K9/0.4</f>
        <v>1.40625</v>
      </c>
      <c r="E12" s="19">
        <v>206.91</v>
      </c>
      <c r="F12" s="19">
        <f>ROUND(E12*D12,2)</f>
        <v>290.97000000000003</v>
      </c>
    </row>
    <row r="13" spans="1:12" s="26" customFormat="1">
      <c r="A13" s="21"/>
      <c r="B13" s="22"/>
      <c r="C13" s="23"/>
      <c r="D13" s="24"/>
      <c r="E13" s="25"/>
      <c r="F13" s="25"/>
      <c r="G13" s="23"/>
      <c r="H13" s="23"/>
    </row>
    <row r="14" spans="1:12" s="26" customFormat="1">
      <c r="A14" s="21"/>
      <c r="B14" s="22"/>
      <c r="C14" s="23"/>
      <c r="D14" s="24"/>
      <c r="E14" s="25"/>
      <c r="F14" s="25"/>
      <c r="G14" s="23"/>
      <c r="H14" s="23"/>
    </row>
    <row r="15" spans="1:12" s="26" customFormat="1">
      <c r="A15" s="21"/>
      <c r="B15" s="22"/>
      <c r="C15" s="23"/>
      <c r="D15" s="24"/>
      <c r="E15" s="25"/>
      <c r="F15" s="25"/>
      <c r="G15" s="23"/>
      <c r="H15" s="23"/>
    </row>
    <row r="16" spans="1:12" s="26" customFormat="1">
      <c r="A16" s="21"/>
      <c r="B16" s="22"/>
      <c r="C16" s="23"/>
      <c r="D16" s="24"/>
      <c r="E16" s="25"/>
      <c r="F16" s="25"/>
      <c r="G16" s="23"/>
      <c r="H16" s="23"/>
    </row>
    <row r="17" spans="1:8" s="26" customFormat="1">
      <c r="A17" s="21"/>
      <c r="B17" s="22"/>
      <c r="C17" s="23"/>
      <c r="D17" s="24"/>
      <c r="E17" s="25"/>
      <c r="F17" s="25"/>
      <c r="G17" s="23"/>
      <c r="H17" s="23"/>
    </row>
    <row r="18" spans="1:8" s="26" customFormat="1">
      <c r="A18" s="21"/>
      <c r="B18" s="22"/>
      <c r="C18" s="23"/>
      <c r="D18" s="24"/>
      <c r="E18" s="25"/>
      <c r="F18" s="25"/>
      <c r="G18" s="23"/>
      <c r="H18" s="23"/>
    </row>
    <row r="19" spans="1:8" s="26" customFormat="1">
      <c r="A19" s="21"/>
      <c r="B19" s="22"/>
      <c r="C19" s="23"/>
      <c r="D19" s="24"/>
      <c r="E19" s="25"/>
      <c r="F19" s="25"/>
      <c r="G19" s="23"/>
      <c r="H19" s="23"/>
    </row>
    <row r="20" spans="1:8" s="26" customFormat="1">
      <c r="A20" s="21"/>
      <c r="B20" s="22"/>
      <c r="C20" s="23"/>
      <c r="D20" s="24"/>
      <c r="E20" s="25"/>
      <c r="F20" s="25"/>
      <c r="G20" s="23"/>
      <c r="H20" s="23"/>
    </row>
    <row r="21" spans="1:8" s="26" customFormat="1">
      <c r="A21" s="21"/>
      <c r="B21" s="22"/>
      <c r="C21" s="23"/>
      <c r="D21" s="24"/>
      <c r="E21" s="25"/>
      <c r="F21" s="25"/>
      <c r="G21" s="23"/>
      <c r="H21" s="23"/>
    </row>
    <row r="22" spans="1:8" s="26" customFormat="1">
      <c r="A22" s="21"/>
      <c r="B22" s="22"/>
      <c r="C22" s="23"/>
      <c r="D22" s="24"/>
      <c r="E22" s="25"/>
      <c r="F22" s="25"/>
      <c r="G22" s="23"/>
      <c r="H22" s="23"/>
    </row>
    <row r="23" spans="1:8" s="26" customFormat="1">
      <c r="A23" s="21"/>
      <c r="B23" s="22"/>
      <c r="C23" s="23"/>
      <c r="D23" s="24"/>
      <c r="E23" s="25"/>
      <c r="F23" s="25"/>
      <c r="G23" s="23"/>
      <c r="H23" s="23"/>
    </row>
    <row r="24" spans="1:8" s="26" customFormat="1">
      <c r="A24" s="21"/>
      <c r="B24" s="22"/>
      <c r="C24" s="23"/>
      <c r="D24" s="24"/>
      <c r="E24" s="25"/>
      <c r="F24" s="25"/>
      <c r="G24" s="23"/>
      <c r="H24" s="23"/>
    </row>
    <row r="25" spans="1:8" s="26" customFormat="1">
      <c r="A25" s="21"/>
      <c r="B25" s="22"/>
      <c r="C25" s="23"/>
      <c r="D25" s="24"/>
      <c r="E25" s="25"/>
      <c r="F25" s="25"/>
      <c r="G25" s="23"/>
      <c r="H25" s="23"/>
    </row>
    <row r="26" spans="1:8" s="26" customFormat="1">
      <c r="A26" s="21"/>
      <c r="B26" s="22"/>
      <c r="C26" s="23"/>
      <c r="D26" s="24"/>
      <c r="E26" s="25"/>
      <c r="F26" s="25"/>
      <c r="G26" s="23"/>
      <c r="H26" s="23"/>
    </row>
    <row r="27" spans="1:8" s="26" customFormat="1">
      <c r="A27" s="21"/>
      <c r="B27" s="22"/>
      <c r="C27" s="23"/>
      <c r="D27" s="24"/>
      <c r="E27" s="25"/>
      <c r="F27" s="25"/>
      <c r="G27" s="23"/>
      <c r="H27" s="23"/>
    </row>
    <row r="28" spans="1:8" s="26" customFormat="1">
      <c r="A28" s="27"/>
      <c r="B28" s="22"/>
      <c r="D28" s="23"/>
      <c r="E28" s="25"/>
      <c r="F28" s="25"/>
      <c r="G28" s="23"/>
      <c r="H28" s="23"/>
    </row>
  </sheetData>
  <sheetProtection formatColumns="0" formatRows="0" insertRows="0" autoFilter="0"/>
  <autoFilter ref="D7:F12"/>
  <phoneticPr fontId="0" type="noConversion"/>
  <printOptions horizontalCentered="1" verticalCentered="1"/>
  <pageMargins left="0.31496062992125984" right="0.31496062992125984" top="1.1811023622047245" bottom="0.59055118110236227" header="0.62992125984251968" footer="0.15748031496062992"/>
  <pageSetup paperSize="9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I24" sqref="I24"/>
    </sheetView>
  </sheetViews>
  <sheetFormatPr defaultRowHeight="12.75"/>
  <cols>
    <col min="1" max="1" width="20.140625" customWidth="1"/>
    <col min="2" max="2" width="65.7109375" customWidth="1"/>
    <col min="4" max="4" width="15.28515625" customWidth="1"/>
    <col min="5" max="5" width="12.5703125" customWidth="1"/>
    <col min="6" max="6" width="13.42578125" customWidth="1"/>
    <col min="7" max="7" width="19.140625" customWidth="1"/>
  </cols>
  <sheetData>
    <row r="1" spans="1:14">
      <c r="A1" s="1" t="s">
        <v>0</v>
      </c>
      <c r="B1" s="2" t="s">
        <v>26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1490.02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30" customHeight="1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7.5" customHeight="1">
      <c r="A8" s="60" t="s">
        <v>40</v>
      </c>
      <c r="B8" s="31" t="s">
        <v>41</v>
      </c>
      <c r="C8" s="32" t="s">
        <v>42</v>
      </c>
      <c r="D8" s="61">
        <v>520</v>
      </c>
      <c r="E8" s="33">
        <v>0.56000000000000005</v>
      </c>
      <c r="F8" s="33">
        <f t="shared" ref="F8:F13" si="0">ROUND(E8*D8,2)</f>
        <v>291.2</v>
      </c>
      <c r="G8" s="6"/>
      <c r="H8" s="6"/>
      <c r="I8" s="7"/>
      <c r="J8" s="7" t="s">
        <v>55</v>
      </c>
      <c r="K8" s="7"/>
      <c r="L8" s="7"/>
      <c r="N8" s="55" t="s">
        <v>43</v>
      </c>
    </row>
    <row r="9" spans="1:14" ht="37.5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20.71</v>
      </c>
      <c r="F9" s="33">
        <f t="shared" si="0"/>
        <v>388.7</v>
      </c>
      <c r="G9" s="6" t="s">
        <v>48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17.11</v>
      </c>
      <c r="F10" s="33">
        <f t="shared" si="0"/>
        <v>252.32</v>
      </c>
      <c r="G10" s="6" t="s">
        <v>49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6.5</v>
      </c>
      <c r="E11" s="33">
        <v>3.69</v>
      </c>
      <c r="F11" s="33">
        <f t="shared" si="0"/>
        <v>23.99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6.5</v>
      </c>
      <c r="E12" s="33">
        <v>31.17</v>
      </c>
      <c r="F12" s="33">
        <f t="shared" si="0"/>
        <v>202.61</v>
      </c>
      <c r="G12" s="6"/>
      <c r="H12" s="6"/>
      <c r="I12" s="7"/>
      <c r="J12" s="7"/>
      <c r="K12" s="7"/>
      <c r="L12" s="7"/>
    </row>
    <row r="13" spans="1:14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323.77999999999997</v>
      </c>
      <c r="F13" s="33">
        <f t="shared" si="0"/>
        <v>59.01</v>
      </c>
    </row>
    <row r="14" spans="1:14" ht="25.5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73" t="s">
        <v>50</v>
      </c>
      <c r="B16" s="74"/>
      <c r="C16" s="74"/>
      <c r="D16" s="74"/>
      <c r="E16" s="74"/>
      <c r="F16" s="56">
        <f>SUM(F8:F13)</f>
        <v>1217.8300000000002</v>
      </c>
    </row>
    <row r="17" spans="1:6">
      <c r="A17" s="73"/>
      <c r="B17" s="74"/>
      <c r="C17" s="74"/>
      <c r="D17" s="74"/>
      <c r="E17" s="74"/>
      <c r="F17" s="55">
        <v>22.35</v>
      </c>
    </row>
    <row r="18" spans="1:6">
      <c r="A18" s="73" t="s">
        <v>51</v>
      </c>
      <c r="B18" s="74"/>
      <c r="C18" s="74"/>
      <c r="D18" s="74"/>
      <c r="E18" s="74"/>
      <c r="F18" s="56">
        <f>F16*1.2235</f>
        <v>1490.0150050000002</v>
      </c>
    </row>
  </sheetData>
  <mergeCells count="3">
    <mergeCell ref="A18:E18"/>
    <mergeCell ref="A16:E16"/>
    <mergeCell ref="A17:E17"/>
  </mergeCells>
  <conditionalFormatting sqref="A9:E10">
    <cfRule type="expression" dxfId="47" priority="5" stopIfTrue="1">
      <formula>AND($A9&lt;&gt;"COMPOSICAO",$A9&lt;&gt;"INSUMO",$A9&lt;&gt;"")</formula>
    </cfRule>
    <cfRule type="expression" dxfId="46" priority="6" stopIfTrue="1">
      <formula>AND(OR($A9="COMPOSICAO",$A9="INSUMO",$A9&lt;&gt;""),$A9&lt;&gt;"")</formula>
    </cfRule>
  </conditionalFormatting>
  <conditionalFormatting sqref="D9:D10">
    <cfRule type="expression" dxfId="45" priority="3" stopIfTrue="1">
      <formula>AND($A9&lt;&gt;"COMPOSICAO",$A9&lt;&gt;"INSUMO",$A9&lt;&gt;"")</formula>
    </cfRule>
    <cfRule type="expression" dxfId="44" priority="4" stopIfTrue="1">
      <formula>AND(OR($A9="COMPOSICAO",$A9="INSUMO",$A9&lt;&gt;""),$A9&lt;&gt;"")</formula>
    </cfRule>
  </conditionalFormatting>
  <conditionalFormatting sqref="D9:D10">
    <cfRule type="expression" dxfId="43" priority="1" stopIfTrue="1">
      <formula>AND($A9&lt;&gt;"COMPOSICAO",$A9&lt;&gt;"INSUMO",$A9&lt;&gt;"")</formula>
    </cfRule>
    <cfRule type="expression" dxfId="42" priority="2" stopIfTrue="1">
      <formula>AND(OR($A9="COMPOSICAO",$A9="INSUMO",$A9&lt;&gt;""),$A9&lt;&gt;"")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workbookViewId="0">
      <selection activeCell="B7" sqref="B7"/>
    </sheetView>
  </sheetViews>
  <sheetFormatPr defaultRowHeight="12.75"/>
  <cols>
    <col min="1" max="1" width="16.5703125" customWidth="1"/>
    <col min="2" max="2" width="64.42578125" customWidth="1"/>
    <col min="4" max="4" width="14" customWidth="1"/>
    <col min="5" max="5" width="12.7109375" customWidth="1"/>
    <col min="6" max="6" width="15" customWidth="1"/>
    <col min="7" max="15" width="0" hidden="1" customWidth="1"/>
  </cols>
  <sheetData>
    <row r="1" spans="1:14" ht="22.5" customHeight="1">
      <c r="A1" s="76" t="s">
        <v>0</v>
      </c>
      <c r="B1" s="77" t="s">
        <v>26</v>
      </c>
      <c r="C1" s="78"/>
      <c r="D1" s="79"/>
      <c r="E1" s="80"/>
      <c r="F1" s="81"/>
      <c r="G1" s="6"/>
      <c r="H1" s="6"/>
      <c r="I1" s="7"/>
      <c r="J1" s="7"/>
      <c r="K1" s="7"/>
      <c r="L1" s="7"/>
    </row>
    <row r="2" spans="1:14">
      <c r="A2" s="39" t="s">
        <v>2</v>
      </c>
      <c r="B2" s="75" t="s">
        <v>3</v>
      </c>
      <c r="C2" s="26"/>
      <c r="D2" s="23"/>
      <c r="E2" s="25"/>
      <c r="F2" s="40"/>
      <c r="G2" s="6"/>
      <c r="H2" s="6"/>
      <c r="I2" s="7"/>
      <c r="J2" s="7"/>
      <c r="K2" s="7"/>
      <c r="L2" s="7"/>
    </row>
    <row r="3" spans="1:14">
      <c r="A3" s="39" t="s">
        <v>4</v>
      </c>
      <c r="B3" s="68">
        <v>1456.4</v>
      </c>
      <c r="C3" s="26"/>
      <c r="D3" s="23"/>
      <c r="E3" s="25"/>
      <c r="F3" s="40"/>
      <c r="G3" s="6"/>
      <c r="H3" s="6"/>
      <c r="I3" s="7"/>
      <c r="J3" s="7"/>
      <c r="K3" s="7"/>
      <c r="L3" s="7"/>
    </row>
    <row r="4" spans="1:14">
      <c r="A4" s="39" t="s">
        <v>20</v>
      </c>
      <c r="B4" s="69">
        <v>44228</v>
      </c>
      <c r="C4" s="26"/>
      <c r="D4" s="23"/>
      <c r="E4" s="25"/>
      <c r="F4" s="40"/>
      <c r="G4" s="6"/>
      <c r="H4" s="6"/>
      <c r="I4" s="7"/>
      <c r="J4" s="7"/>
      <c r="K4" s="7"/>
      <c r="L4" s="7"/>
    </row>
    <row r="5" spans="1:14">
      <c r="A5" s="39" t="s">
        <v>21</v>
      </c>
      <c r="B5" s="68" t="s">
        <v>33</v>
      </c>
      <c r="C5" s="26"/>
      <c r="D5" s="23"/>
      <c r="E5" s="25"/>
      <c r="F5" s="40"/>
      <c r="G5" s="6"/>
      <c r="H5" s="6"/>
      <c r="I5" s="7"/>
      <c r="J5" s="7"/>
      <c r="K5" s="7"/>
      <c r="L5" s="7"/>
    </row>
    <row r="6" spans="1:14">
      <c r="A6" s="41"/>
      <c r="B6" s="42"/>
      <c r="C6" s="43"/>
      <c r="D6" s="44"/>
      <c r="E6" s="45"/>
      <c r="F6" s="46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520</v>
      </c>
      <c r="E8" s="33">
        <v>0.56000000000000005</v>
      </c>
      <c r="F8" s="33">
        <f t="shared" ref="F8:F13" si="0">ROUND(E8*D8,2)</f>
        <v>291.2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18.48</v>
      </c>
      <c r="F9" s="33">
        <f t="shared" si="0"/>
        <v>346.85</v>
      </c>
      <c r="G9" s="6" t="s">
        <v>54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15.35</v>
      </c>
      <c r="F10" s="33">
        <f t="shared" si="0"/>
        <v>226.36</v>
      </c>
      <c r="G10" s="6" t="s">
        <v>54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6.5</v>
      </c>
      <c r="E11" s="33">
        <v>3.45</v>
      </c>
      <c r="F11" s="33">
        <f t="shared" si="0"/>
        <v>22.43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6.5</v>
      </c>
      <c r="E12" s="33">
        <v>29.09</v>
      </c>
      <c r="F12" s="33">
        <f t="shared" si="0"/>
        <v>189.09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316.2</v>
      </c>
      <c r="F13" s="33">
        <f t="shared" si="0"/>
        <v>57.63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6"/>
    </row>
    <row r="15" spans="1:14">
      <c r="F15" s="55"/>
    </row>
    <row r="16" spans="1:14">
      <c r="A16" s="73" t="s">
        <v>50</v>
      </c>
      <c r="B16" s="74"/>
      <c r="C16" s="74"/>
      <c r="D16" s="74"/>
      <c r="E16" s="74"/>
      <c r="F16" s="56">
        <f>SUM(F8:F13)</f>
        <v>1133.56</v>
      </c>
    </row>
    <row r="17" spans="1:6">
      <c r="A17" s="73"/>
      <c r="B17" s="74"/>
      <c r="C17" s="74"/>
      <c r="D17" s="74"/>
      <c r="E17" s="74"/>
      <c r="F17" s="55">
        <v>28.48</v>
      </c>
    </row>
    <row r="18" spans="1:6">
      <c r="A18" s="73" t="s">
        <v>51</v>
      </c>
      <c r="B18" s="74"/>
      <c r="C18" s="74"/>
      <c r="D18" s="74"/>
      <c r="E18" s="74"/>
      <c r="F18" s="67">
        <f>F16*1.2848</f>
        <v>1456.397888</v>
      </c>
    </row>
  </sheetData>
  <mergeCells count="3">
    <mergeCell ref="A16:E16"/>
    <mergeCell ref="A17:E17"/>
    <mergeCell ref="A18:E18"/>
  </mergeCells>
  <conditionalFormatting sqref="A9:E10">
    <cfRule type="expression" dxfId="41" priority="9" stopIfTrue="1">
      <formula>AND($A9&lt;&gt;"COMPOSICAO",$A9&lt;&gt;"INSUMO",$A9&lt;&gt;"")</formula>
    </cfRule>
    <cfRule type="expression" dxfId="40" priority="10" stopIfTrue="1">
      <formula>AND(OR($A9="COMPOSICAO",$A9="INSUMO",$A9&lt;&gt;""),$A9&lt;&gt;"")</formula>
    </cfRule>
  </conditionalFormatting>
  <conditionalFormatting sqref="D9:D10">
    <cfRule type="expression" dxfId="39" priority="7" stopIfTrue="1">
      <formula>AND($A9&lt;&gt;"COMPOSICAO",$A9&lt;&gt;"INSUMO",$A9&lt;&gt;"")</formula>
    </cfRule>
    <cfRule type="expression" dxfId="38" priority="8" stopIfTrue="1">
      <formula>AND(OR($A9="COMPOSICAO",$A9="INSUMO",$A9&lt;&gt;""),$A9&lt;&gt;"")</formula>
    </cfRule>
  </conditionalFormatting>
  <conditionalFormatting sqref="D9:D10">
    <cfRule type="expression" dxfId="37" priority="5" stopIfTrue="1">
      <formula>AND($A9&lt;&gt;"COMPOSICAO",$A9&lt;&gt;"INSUMO",$A9&lt;&gt;"")</formula>
    </cfRule>
    <cfRule type="expression" dxfId="36" priority="6" stopIfTrue="1">
      <formula>AND(OR($A9="COMPOSICAO",$A9="INSUMO",$A9&lt;&gt;""),$A9&lt;&gt;"")</formula>
    </cfRule>
  </conditionalFormatting>
  <conditionalFormatting sqref="D9:D10">
    <cfRule type="expression" dxfId="35" priority="3" stopIfTrue="1">
      <formula>AND($A9&lt;&gt;"COMPOSICAO",$A9&lt;&gt;"INSUMO",$A9&lt;&gt;"")</formula>
    </cfRule>
    <cfRule type="expression" dxfId="34" priority="4" stopIfTrue="1">
      <formula>AND(OR($A9="COMPOSICAO",$A9="INSUMO",$A9&lt;&gt;""),$A9&lt;&gt;"")</formula>
    </cfRule>
  </conditionalFormatting>
  <conditionalFormatting sqref="D9:D10">
    <cfRule type="expression" dxfId="33" priority="1" stopIfTrue="1">
      <formula>AND($A9&lt;&gt;"COMPOSICAO",$A9&lt;&gt;"INSUMO",$A9&lt;&gt;"")</formula>
    </cfRule>
    <cfRule type="expression" dxfId="32" priority="2" stopIfTrue="1">
      <formula>AND(OR($A9="COMPOSICAO",$A9="INSUMO",$A9&lt;&gt;""),$A9&lt;&gt;"")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2" sqref="H12"/>
    </sheetView>
  </sheetViews>
  <sheetFormatPr defaultRowHeight="12.75"/>
  <cols>
    <col min="1" max="1" width="13.28515625" customWidth="1"/>
    <col min="2" max="2" width="52.85546875" customWidth="1"/>
    <col min="4" max="4" width="15.42578125" customWidth="1"/>
    <col min="5" max="5" width="13" customWidth="1"/>
    <col min="6" max="6" width="17.28515625" customWidth="1"/>
    <col min="7" max="7" width="25" customWidth="1"/>
    <col min="9" max="9" width="10" customWidth="1"/>
  </cols>
  <sheetData>
    <row r="1" spans="1:14">
      <c r="A1" s="1" t="s">
        <v>0</v>
      </c>
      <c r="B1" s="2" t="s">
        <v>1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1295.0899999999999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 ht="25.5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 ht="25.5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360</v>
      </c>
      <c r="E8" s="33">
        <v>0.56000000000000005</v>
      </c>
      <c r="F8" s="33">
        <f t="shared" ref="F8:F13" si="0">ROUND(E8*D8,2)</f>
        <v>201.6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20.71</v>
      </c>
      <c r="F9" s="33">
        <f t="shared" si="0"/>
        <v>388.7</v>
      </c>
      <c r="G9" s="6" t="s">
        <v>48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17.11</v>
      </c>
      <c r="F10" s="33">
        <f t="shared" si="0"/>
        <v>252.32</v>
      </c>
      <c r="G10" s="6" t="s">
        <v>49</v>
      </c>
      <c r="H10" s="6"/>
      <c r="I10" s="7"/>
      <c r="J10" s="7">
        <v>0.95</v>
      </c>
      <c r="K10" s="7">
        <v>0.95</v>
      </c>
      <c r="L10" s="7"/>
    </row>
    <row r="11" spans="1:14" ht="37.5" customHeight="1">
      <c r="A11" s="60">
        <v>87878</v>
      </c>
      <c r="B11" s="31" t="s">
        <v>16</v>
      </c>
      <c r="C11" s="32" t="s">
        <v>23</v>
      </c>
      <c r="D11" s="61">
        <v>4.5</v>
      </c>
      <c r="E11" s="33">
        <v>3.69</v>
      </c>
      <c r="F11" s="33">
        <f t="shared" si="0"/>
        <v>16.61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4.5</v>
      </c>
      <c r="E12" s="33">
        <v>31.17</v>
      </c>
      <c r="F12" s="33">
        <f t="shared" si="0"/>
        <v>140.27000000000001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323.77999999999997</v>
      </c>
      <c r="F13" s="33">
        <f t="shared" si="0"/>
        <v>59.01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73" t="s">
        <v>50</v>
      </c>
      <c r="B16" s="74"/>
      <c r="C16" s="74"/>
      <c r="D16" s="74"/>
      <c r="E16" s="74"/>
      <c r="F16" s="56">
        <f>SUM(F8:F13)</f>
        <v>1058.51</v>
      </c>
    </row>
    <row r="17" spans="1:6">
      <c r="A17" s="73"/>
      <c r="B17" s="74"/>
      <c r="C17" s="74"/>
      <c r="D17" s="74"/>
      <c r="E17" s="74"/>
      <c r="F17" s="55">
        <v>22.35</v>
      </c>
    </row>
    <row r="18" spans="1:6">
      <c r="A18" s="73" t="s">
        <v>51</v>
      </c>
      <c r="B18" s="74"/>
      <c r="C18" s="74"/>
      <c r="D18" s="74"/>
      <c r="E18" s="74"/>
      <c r="F18" s="56">
        <f>F16*1.2235</f>
        <v>1295.0869849999999</v>
      </c>
    </row>
  </sheetData>
  <mergeCells count="3">
    <mergeCell ref="A16:E16"/>
    <mergeCell ref="A17:E17"/>
    <mergeCell ref="A18:E18"/>
  </mergeCells>
  <conditionalFormatting sqref="A9:E10">
    <cfRule type="expression" dxfId="31" priority="5" stopIfTrue="1">
      <formula>AND($A9&lt;&gt;"COMPOSICAO",$A9&lt;&gt;"INSUMO",$A9&lt;&gt;"")</formula>
    </cfRule>
    <cfRule type="expression" dxfId="30" priority="6" stopIfTrue="1">
      <formula>AND(OR($A9="COMPOSICAO",$A9="INSUMO",$A9&lt;&gt;""),$A9&lt;&gt;"")</formula>
    </cfRule>
  </conditionalFormatting>
  <conditionalFormatting sqref="D9:D10">
    <cfRule type="expression" dxfId="29" priority="3" stopIfTrue="1">
      <formula>AND($A9&lt;&gt;"COMPOSICAO",$A9&lt;&gt;"INSUMO",$A9&lt;&gt;"")</formula>
    </cfRule>
    <cfRule type="expression" dxfId="28" priority="4" stopIfTrue="1">
      <formula>AND(OR($A9="COMPOSICAO",$A9="INSUMO",$A9&lt;&gt;""),$A9&lt;&gt;"")</formula>
    </cfRule>
  </conditionalFormatting>
  <conditionalFormatting sqref="D9:D10">
    <cfRule type="expression" dxfId="27" priority="1" stopIfTrue="1">
      <formula>AND($A9&lt;&gt;"COMPOSICAO",$A9&lt;&gt;"INSUMO",$A9&lt;&gt;"")</formula>
    </cfRule>
    <cfRule type="expression" dxfId="26" priority="2" stopIfTrue="1">
      <formula>AND(OR($A9="COMPOSICAO",$A9="INSUMO",$A9&lt;&gt;""),$A9&lt;&gt;"")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2" sqref="H12"/>
    </sheetView>
  </sheetViews>
  <sheetFormatPr defaultRowHeight="12.75"/>
  <cols>
    <col min="1" max="1" width="14.28515625" customWidth="1"/>
    <col min="2" max="2" width="59" customWidth="1"/>
    <col min="4" max="4" width="15" customWidth="1"/>
    <col min="5" max="5" width="13.42578125" customWidth="1"/>
    <col min="6" max="6" width="17.5703125" customWidth="1"/>
    <col min="7" max="16" width="0" hidden="1" customWidth="1"/>
  </cols>
  <sheetData>
    <row r="1" spans="1:14">
      <c r="A1" s="1" t="s">
        <v>0</v>
      </c>
      <c r="B1" s="2" t="s">
        <v>1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1257.67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 ht="25.5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 ht="25.5">
      <c r="A5" s="1" t="s">
        <v>21</v>
      </c>
      <c r="B5" s="8" t="s">
        <v>33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360</v>
      </c>
      <c r="E8" s="33">
        <v>0.56000000000000005</v>
      </c>
      <c r="F8" s="33">
        <f t="shared" ref="F8:F13" si="0">ROUND(E8*D8,2)</f>
        <v>201.6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18.48</v>
      </c>
      <c r="F9" s="33">
        <f t="shared" si="0"/>
        <v>346.85</v>
      </c>
      <c r="G9" s="6" t="s">
        <v>54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15.35</v>
      </c>
      <c r="F10" s="33">
        <f t="shared" si="0"/>
        <v>226.36</v>
      </c>
      <c r="G10" s="6" t="s">
        <v>54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4.5</v>
      </c>
      <c r="E11" s="33">
        <v>3.45</v>
      </c>
      <c r="F11" s="33">
        <f t="shared" si="0"/>
        <v>15.53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4.5</v>
      </c>
      <c r="E12" s="33">
        <v>29.09</v>
      </c>
      <c r="F12" s="33">
        <f t="shared" si="0"/>
        <v>130.91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316.2</v>
      </c>
      <c r="F13" s="33">
        <f t="shared" si="0"/>
        <v>57.63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73" t="s">
        <v>50</v>
      </c>
      <c r="B16" s="74"/>
      <c r="C16" s="74"/>
      <c r="D16" s="74"/>
      <c r="E16" s="74"/>
      <c r="F16" s="56">
        <f>SUM(F8:F13)</f>
        <v>978.88</v>
      </c>
    </row>
    <row r="17" spans="1:6">
      <c r="A17" s="73"/>
      <c r="B17" s="74"/>
      <c r="C17" s="74"/>
      <c r="D17" s="74"/>
      <c r="E17" s="74"/>
      <c r="F17" s="55">
        <v>28.48</v>
      </c>
    </row>
    <row r="18" spans="1:6">
      <c r="A18" s="73" t="s">
        <v>51</v>
      </c>
      <c r="B18" s="74"/>
      <c r="C18" s="74"/>
      <c r="D18" s="74"/>
      <c r="E18" s="74"/>
      <c r="F18" s="56">
        <f>F16*1.2848</f>
        <v>1257.6650239999999</v>
      </c>
    </row>
  </sheetData>
  <mergeCells count="3">
    <mergeCell ref="A16:E16"/>
    <mergeCell ref="A17:E17"/>
    <mergeCell ref="A18:E18"/>
  </mergeCells>
  <conditionalFormatting sqref="A9:E10">
    <cfRule type="expression" dxfId="25" priority="9" stopIfTrue="1">
      <formula>AND($A9&lt;&gt;"COMPOSICAO",$A9&lt;&gt;"INSUMO",$A9&lt;&gt;"")</formula>
    </cfRule>
    <cfRule type="expression" dxfId="24" priority="10" stopIfTrue="1">
      <formula>AND(OR($A9="COMPOSICAO",$A9="INSUMO",$A9&lt;&gt;""),$A9&lt;&gt;"")</formula>
    </cfRule>
  </conditionalFormatting>
  <conditionalFormatting sqref="D9:D10">
    <cfRule type="expression" dxfId="23" priority="7" stopIfTrue="1">
      <formula>AND($A9&lt;&gt;"COMPOSICAO",$A9&lt;&gt;"INSUMO",$A9&lt;&gt;"")</formula>
    </cfRule>
    <cfRule type="expression" dxfId="22" priority="8" stopIfTrue="1">
      <formula>AND(OR($A9="COMPOSICAO",$A9="INSUMO",$A9&lt;&gt;""),$A9&lt;&gt;"")</formula>
    </cfRule>
  </conditionalFormatting>
  <conditionalFormatting sqref="D9:D10">
    <cfRule type="expression" dxfId="21" priority="5" stopIfTrue="1">
      <formula>AND($A9&lt;&gt;"COMPOSICAO",$A9&lt;&gt;"INSUMO",$A9&lt;&gt;"")</formula>
    </cfRule>
    <cfRule type="expression" dxfId="20" priority="6" stopIfTrue="1">
      <formula>AND(OR($A9="COMPOSICAO",$A9="INSUMO",$A9&lt;&gt;""),$A9&lt;&gt;"")</formula>
    </cfRule>
  </conditionalFormatting>
  <conditionalFormatting sqref="D9:D10">
    <cfRule type="expression" dxfId="19" priority="3" stopIfTrue="1">
      <formula>AND($A9&lt;&gt;"COMPOSICAO",$A9&lt;&gt;"INSUMO",$A9&lt;&gt;"")</formula>
    </cfRule>
    <cfRule type="expression" dxfId="18" priority="4" stopIfTrue="1">
      <formula>AND(OR($A9="COMPOSICAO",$A9="INSUMO",$A9&lt;&gt;""),$A9&lt;&gt;"")</formula>
    </cfRule>
  </conditionalFormatting>
  <conditionalFormatting sqref="D9:D10">
    <cfRule type="expression" dxfId="17" priority="1" stopIfTrue="1">
      <formula>AND($A9&lt;&gt;"COMPOSICAO",$A9&lt;&gt;"INSUMO",$A9&lt;&gt;"")</formula>
    </cfRule>
    <cfRule type="expression" dxfId="16" priority="2" stopIfTrue="1">
      <formula>AND(OR($A9="COMPOSICAO",$A9="INSUMO",$A9&lt;&gt;""),$A9&lt;&gt;"")</formula>
    </cfRule>
  </conditionalFormatting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8" sqref="H18"/>
    </sheetView>
  </sheetViews>
  <sheetFormatPr defaultRowHeight="12.75"/>
  <cols>
    <col min="1" max="1" width="15.28515625" customWidth="1"/>
    <col min="2" max="2" width="58.85546875" customWidth="1"/>
    <col min="4" max="4" width="16.28515625" customWidth="1"/>
    <col min="5" max="6" width="14.28515625" customWidth="1"/>
  </cols>
  <sheetData>
    <row r="1" spans="1:14">
      <c r="A1" s="1" t="s">
        <v>0</v>
      </c>
      <c r="B1" s="2" t="s">
        <v>56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1709.3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 ht="25.5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 ht="25.5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700</v>
      </c>
      <c r="E8" s="33">
        <v>0.56000000000000005</v>
      </c>
      <c r="F8" s="33">
        <f t="shared" ref="F8:F13" si="0">ROUND(E8*D8,2)</f>
        <v>392</v>
      </c>
      <c r="G8" s="6"/>
      <c r="H8" s="6"/>
      <c r="I8" s="7"/>
      <c r="J8" s="7" t="s">
        <v>57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20.71</v>
      </c>
      <c r="F9" s="33">
        <f t="shared" si="0"/>
        <v>388.7</v>
      </c>
      <c r="G9" s="6" t="s">
        <v>48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17.11</v>
      </c>
      <c r="F10" s="33">
        <f t="shared" si="0"/>
        <v>252.32</v>
      </c>
      <c r="G10" s="6" t="s">
        <v>49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8.75</v>
      </c>
      <c r="E11" s="33">
        <v>3.69</v>
      </c>
      <c r="F11" s="33">
        <f t="shared" si="0"/>
        <v>32.29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8.75</v>
      </c>
      <c r="E12" s="33">
        <v>31.17</v>
      </c>
      <c r="F12" s="33">
        <f t="shared" si="0"/>
        <v>272.74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323.77999999999997</v>
      </c>
      <c r="F13" s="33">
        <f t="shared" si="0"/>
        <v>59.01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73" t="s">
        <v>50</v>
      </c>
      <c r="B16" s="74"/>
      <c r="C16" s="74"/>
      <c r="D16" s="74"/>
      <c r="E16" s="74"/>
      <c r="F16" s="56">
        <f>SUM(F8:F13)</f>
        <v>1397.06</v>
      </c>
    </row>
    <row r="17" spans="1:6">
      <c r="A17" s="73"/>
      <c r="B17" s="74"/>
      <c r="C17" s="74"/>
      <c r="D17" s="74"/>
      <c r="E17" s="74"/>
      <c r="F17" s="55">
        <v>22.35</v>
      </c>
    </row>
    <row r="18" spans="1:6">
      <c r="A18" s="73" t="s">
        <v>51</v>
      </c>
      <c r="B18" s="74"/>
      <c r="C18" s="74"/>
      <c r="D18" s="74"/>
      <c r="E18" s="74"/>
      <c r="F18" s="56">
        <f>F16*1.2235</f>
        <v>1709.3029099999999</v>
      </c>
    </row>
  </sheetData>
  <mergeCells count="3">
    <mergeCell ref="A16:E16"/>
    <mergeCell ref="A17:E17"/>
    <mergeCell ref="A18:E18"/>
  </mergeCells>
  <conditionalFormatting sqref="A9:E10">
    <cfRule type="expression" dxfId="15" priority="5" stopIfTrue="1">
      <formula>AND($A9&lt;&gt;"COMPOSICAO",$A9&lt;&gt;"INSUMO",$A9&lt;&gt;"")</formula>
    </cfRule>
    <cfRule type="expression" dxfId="14" priority="6" stopIfTrue="1">
      <formula>AND(OR($A9="COMPOSICAO",$A9="INSUMO",$A9&lt;&gt;""),$A9&lt;&gt;"")</formula>
    </cfRule>
  </conditionalFormatting>
  <conditionalFormatting sqref="D9:D10">
    <cfRule type="expression" dxfId="13" priority="3" stopIfTrue="1">
      <formula>AND($A9&lt;&gt;"COMPOSICAO",$A9&lt;&gt;"INSUMO",$A9&lt;&gt;"")</formula>
    </cfRule>
    <cfRule type="expression" dxfId="12" priority="4" stopIfTrue="1">
      <formula>AND(OR($A9="COMPOSICAO",$A9="INSUMO",$A9&lt;&gt;""),$A9&lt;&gt;"")</formula>
    </cfRule>
  </conditionalFormatting>
  <conditionalFormatting sqref="D9:D10">
    <cfRule type="expression" dxfId="11" priority="1" stopIfTrue="1">
      <formula>AND($A9&lt;&gt;"COMPOSICAO",$A9&lt;&gt;"INSUMO",$A9&lt;&gt;"")</formula>
    </cfRule>
    <cfRule type="expression" dxfId="10" priority="2" stopIfTrue="1">
      <formula>AND(OR($A9="COMPOSICAO",$A9="INSUMO",$A9&lt;&gt;""),$A9&lt;&gt;"")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8" sqref="H18"/>
    </sheetView>
  </sheetViews>
  <sheetFormatPr defaultRowHeight="12.75"/>
  <cols>
    <col min="1" max="1" width="14.140625" customWidth="1"/>
    <col min="2" max="2" width="58.140625" customWidth="1"/>
    <col min="4" max="4" width="16.85546875" customWidth="1"/>
    <col min="5" max="5" width="15.5703125" customWidth="1"/>
    <col min="6" max="6" width="17.7109375" customWidth="1"/>
    <col min="7" max="16" width="0" hidden="1" customWidth="1"/>
  </cols>
  <sheetData>
    <row r="1" spans="1:14">
      <c r="A1" s="1" t="s">
        <v>0</v>
      </c>
      <c r="B1" s="2" t="s">
        <v>56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1679.97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 ht="25.5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 ht="25.5">
      <c r="A5" s="1" t="s">
        <v>21</v>
      </c>
      <c r="B5" s="8" t="s">
        <v>33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700</v>
      </c>
      <c r="E8" s="33">
        <v>0.56000000000000005</v>
      </c>
      <c r="F8" s="33">
        <f t="shared" ref="F8:F13" si="0">ROUND(E8*D8,2)</f>
        <v>392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18.48</v>
      </c>
      <c r="F9" s="33">
        <f t="shared" si="0"/>
        <v>346.85</v>
      </c>
      <c r="G9" s="6" t="s">
        <v>54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15.35</v>
      </c>
      <c r="F10" s="33">
        <f t="shared" si="0"/>
        <v>226.36</v>
      </c>
      <c r="G10" s="6" t="s">
        <v>54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8.75</v>
      </c>
      <c r="E11" s="33">
        <v>3.45</v>
      </c>
      <c r="F11" s="33">
        <f t="shared" si="0"/>
        <v>30.19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8.75</v>
      </c>
      <c r="E12" s="33">
        <v>29.09</v>
      </c>
      <c r="F12" s="33">
        <f t="shared" si="0"/>
        <v>254.54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316.2</v>
      </c>
      <c r="F13" s="33">
        <f t="shared" si="0"/>
        <v>57.63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73" t="s">
        <v>50</v>
      </c>
      <c r="B16" s="74"/>
      <c r="C16" s="74"/>
      <c r="D16" s="74"/>
      <c r="E16" s="74"/>
      <c r="F16" s="56">
        <f>SUM(F8:F13)</f>
        <v>1307.5700000000002</v>
      </c>
    </row>
    <row r="17" spans="1:6">
      <c r="A17" s="73"/>
      <c r="B17" s="74"/>
      <c r="C17" s="74"/>
      <c r="D17" s="74"/>
      <c r="E17" s="74"/>
      <c r="F17" s="55">
        <v>28.48</v>
      </c>
    </row>
    <row r="18" spans="1:6">
      <c r="A18" s="73" t="s">
        <v>51</v>
      </c>
      <c r="B18" s="74"/>
      <c r="C18" s="74"/>
      <c r="D18" s="74"/>
      <c r="E18" s="74"/>
      <c r="F18" s="56">
        <f>F16*1.2848</f>
        <v>1679.9659360000001</v>
      </c>
    </row>
  </sheetData>
  <mergeCells count="3">
    <mergeCell ref="A16:E16"/>
    <mergeCell ref="A17:E17"/>
    <mergeCell ref="A18:E18"/>
  </mergeCells>
  <conditionalFormatting sqref="A9:E10">
    <cfRule type="expression" dxfId="9" priority="9" stopIfTrue="1">
      <formula>AND($A9&lt;&gt;"COMPOSICAO",$A9&lt;&gt;"INSUMO",$A9&lt;&gt;"")</formula>
    </cfRule>
    <cfRule type="expression" dxfId="8" priority="10" stopIfTrue="1">
      <formula>AND(OR($A9="COMPOSICAO",$A9="INSUMO",$A9&lt;&gt;""),$A9&lt;&gt;"")</formula>
    </cfRule>
  </conditionalFormatting>
  <conditionalFormatting sqref="D9:D10">
    <cfRule type="expression" dxfId="7" priority="7" stopIfTrue="1">
      <formula>AND($A9&lt;&gt;"COMPOSICAO",$A9&lt;&gt;"INSUMO",$A9&lt;&gt;"")</formula>
    </cfRule>
    <cfRule type="expression" dxfId="6" priority="8" stopIfTrue="1">
      <formula>AND(OR($A9="COMPOSICAO",$A9="INSUMO",$A9&lt;&gt;""),$A9&lt;&gt;"")</formula>
    </cfRule>
  </conditionalFormatting>
  <conditionalFormatting sqref="D9:D10">
    <cfRule type="expression" dxfId="5" priority="5" stopIfTrue="1">
      <formula>AND($A9&lt;&gt;"COMPOSICAO",$A9&lt;&gt;"INSUMO",$A9&lt;&gt;"")</formula>
    </cfRule>
    <cfRule type="expression" dxfId="4" priority="6" stopIfTrue="1">
      <formula>AND(OR($A9="COMPOSICAO",$A9="INSUMO",$A9&lt;&gt;""),$A9&lt;&gt;"")</formula>
    </cfRule>
  </conditionalFormatting>
  <conditionalFormatting sqref="D9:D10">
    <cfRule type="expression" dxfId="3" priority="3" stopIfTrue="1">
      <formula>AND($A9&lt;&gt;"COMPOSICAO",$A9&lt;&gt;"INSUMO",$A9&lt;&gt;"")</formula>
    </cfRule>
    <cfRule type="expression" dxfId="2" priority="4" stopIfTrue="1">
      <formula>AND(OR($A9="COMPOSICAO",$A9="INSUMO",$A9&lt;&gt;""),$A9&lt;&gt;"")</formula>
    </cfRule>
  </conditionalFormatting>
  <conditionalFormatting sqref="D9:D10">
    <cfRule type="expression" dxfId="1" priority="1" stopIfTrue="1">
      <formula>AND($A9&lt;&gt;"COMPOSICAO",$A9&lt;&gt;"INSUMO",$A9&lt;&gt;"")</formula>
    </cfRule>
    <cfRule type="expression" dxfId="0" priority="2" stopIfTrue="1">
      <formula>AND(OR($A9="COMPOSICAO",$A9="INSUMO",$A9&lt;&gt;""),$A9&lt;&gt;"")</formula>
    </cfRule>
  </conditionalFormatting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B30" sqref="B30"/>
    </sheetView>
  </sheetViews>
  <sheetFormatPr defaultRowHeight="12.75"/>
  <cols>
    <col min="1" max="1" width="16.28515625" customWidth="1"/>
    <col min="2" max="2" width="56.7109375" customWidth="1"/>
    <col min="5" max="5" width="13.140625" customWidth="1"/>
    <col min="6" max="6" width="14.5703125" customWidth="1"/>
  </cols>
  <sheetData>
    <row r="1" spans="1:13" ht="24.75" customHeight="1">
      <c r="A1" s="1" t="s">
        <v>0</v>
      </c>
      <c r="B1" s="2" t="s">
        <v>26</v>
      </c>
      <c r="C1" s="3"/>
      <c r="D1" s="4"/>
      <c r="E1" s="5"/>
      <c r="F1" s="5"/>
      <c r="G1" s="6"/>
      <c r="H1" s="6"/>
      <c r="I1" s="7"/>
      <c r="J1" s="7"/>
      <c r="K1" s="7"/>
      <c r="L1" s="7"/>
      <c r="M1" s="7"/>
    </row>
    <row r="2" spans="1:13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  <c r="M2" s="7"/>
    </row>
    <row r="3" spans="1:13">
      <c r="A3" s="1" t="s">
        <v>4</v>
      </c>
      <c r="B3" s="8">
        <f>SUM(F:F)</f>
        <v>1548.3300000000002</v>
      </c>
      <c r="C3" s="3"/>
      <c r="D3" s="4"/>
      <c r="E3" s="5"/>
      <c r="F3" s="5"/>
      <c r="G3" s="6"/>
      <c r="H3" s="6"/>
      <c r="I3" s="7"/>
      <c r="J3" s="7"/>
      <c r="K3" s="7"/>
      <c r="L3" s="7"/>
      <c r="M3" s="7"/>
    </row>
    <row r="4" spans="1:13">
      <c r="A4" s="1" t="s">
        <v>20</v>
      </c>
      <c r="B4" s="9">
        <v>41760</v>
      </c>
      <c r="C4" s="3"/>
      <c r="D4" s="4"/>
      <c r="E4" s="5"/>
      <c r="F4" s="5"/>
      <c r="G4" s="6"/>
      <c r="H4" s="6"/>
      <c r="I4" s="7"/>
      <c r="J4" s="7"/>
      <c r="K4" s="7"/>
      <c r="L4" s="7"/>
      <c r="M4" s="7"/>
    </row>
    <row r="5" spans="1:13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  <c r="M5" s="7"/>
    </row>
    <row r="6" spans="1:13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  <c r="M6" s="7"/>
    </row>
    <row r="7" spans="1:13" ht="24" customHeight="1">
      <c r="A7" s="12" t="s">
        <v>8</v>
      </c>
      <c r="B7" s="12" t="s">
        <v>9</v>
      </c>
      <c r="C7" s="12" t="s">
        <v>10</v>
      </c>
      <c r="D7" s="12" t="s">
        <v>11</v>
      </c>
      <c r="E7" s="13" t="s">
        <v>12</v>
      </c>
      <c r="F7" s="13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  <c r="M7" s="10"/>
    </row>
    <row r="8" spans="1:13" ht="44.25" customHeight="1">
      <c r="A8" s="15">
        <v>6519</v>
      </c>
      <c r="B8" s="16" t="s">
        <v>15</v>
      </c>
      <c r="C8" s="17" t="s">
        <v>23</v>
      </c>
      <c r="D8" s="18">
        <f>((J7*2)+(K7*2))*L7</f>
        <v>9.18</v>
      </c>
      <c r="E8" s="19">
        <v>96.74</v>
      </c>
      <c r="F8" s="19">
        <f>ROUND(E8*D8,2)</f>
        <v>888.07</v>
      </c>
      <c r="G8" s="6"/>
      <c r="H8" s="6"/>
      <c r="I8" s="7"/>
      <c r="J8" s="7" t="s">
        <v>14</v>
      </c>
      <c r="K8" s="7"/>
      <c r="L8" s="7"/>
      <c r="M8" s="7"/>
    </row>
    <row r="9" spans="1:13" ht="29.25" customHeight="1">
      <c r="A9" s="15">
        <v>5974</v>
      </c>
      <c r="B9" s="16" t="s">
        <v>16</v>
      </c>
      <c r="C9" s="20" t="s">
        <v>23</v>
      </c>
      <c r="D9" s="18">
        <f>D8</f>
        <v>9.18</v>
      </c>
      <c r="E9" s="19">
        <v>2.97</v>
      </c>
      <c r="F9" s="19">
        <f>ROUND(E9*D9,2)</f>
        <v>27.26</v>
      </c>
      <c r="G9" s="6"/>
      <c r="H9" s="6"/>
      <c r="I9" s="7"/>
      <c r="J9" s="7">
        <v>0.95</v>
      </c>
      <c r="K9" s="7">
        <v>0.95</v>
      </c>
      <c r="L9" s="7"/>
      <c r="M9" s="7"/>
    </row>
    <row r="10" spans="1:13" ht="26.25" customHeight="1">
      <c r="A10" s="15">
        <v>5976</v>
      </c>
      <c r="B10" s="16" t="s">
        <v>17</v>
      </c>
      <c r="C10" s="20" t="s">
        <v>23</v>
      </c>
      <c r="D10" s="18">
        <f>D8</f>
        <v>9.18</v>
      </c>
      <c r="E10" s="19">
        <v>14.38</v>
      </c>
      <c r="F10" s="19">
        <f>ROUND(E10*D10,2)</f>
        <v>132.01</v>
      </c>
      <c r="G10" s="6"/>
      <c r="H10" s="6"/>
      <c r="I10" s="7"/>
      <c r="J10" s="7"/>
      <c r="K10" s="7"/>
      <c r="L10" s="7"/>
      <c r="M10" s="7"/>
    </row>
    <row r="11" spans="1:13" ht="24.75" customHeight="1">
      <c r="A11" s="15">
        <v>5652</v>
      </c>
      <c r="B11" s="16" t="s">
        <v>18</v>
      </c>
      <c r="C11" s="20" t="s">
        <v>24</v>
      </c>
      <c r="D11" s="18">
        <f>J7*K7*0.1</f>
        <v>0.18225000000000002</v>
      </c>
      <c r="E11" s="19">
        <v>187.36</v>
      </c>
      <c r="F11" s="19">
        <f>ROUND(E11*D11,2)</f>
        <v>34.15</v>
      </c>
      <c r="G11" s="6"/>
      <c r="H11" s="6"/>
      <c r="I11" s="7"/>
      <c r="J11" s="7"/>
      <c r="K11" s="7"/>
      <c r="L11" s="7"/>
      <c r="M11" s="7"/>
    </row>
    <row r="12" spans="1:13" ht="28.5" customHeight="1">
      <c r="A12" s="15">
        <v>83622</v>
      </c>
      <c r="B12" s="16" t="s">
        <v>19</v>
      </c>
      <c r="C12" s="20" t="s">
        <v>25</v>
      </c>
      <c r="D12" s="18">
        <f>J9*K9/0.4</f>
        <v>2.2562499999999996</v>
      </c>
      <c r="E12" s="19">
        <v>206.91</v>
      </c>
      <c r="F12" s="19">
        <f>ROUND(E12*D12,2)</f>
        <v>466.84</v>
      </c>
      <c r="G12" s="6"/>
      <c r="H12" s="6"/>
      <c r="I12" s="7"/>
      <c r="J12" s="7"/>
      <c r="K12" s="7"/>
      <c r="L12" s="7"/>
      <c r="M12" s="7"/>
    </row>
    <row r="13" spans="1:13">
      <c r="A13" s="21"/>
      <c r="B13" s="22"/>
      <c r="C13" s="23"/>
      <c r="D13" s="24"/>
      <c r="E13" s="25"/>
      <c r="F13" s="25"/>
      <c r="G13" s="23"/>
      <c r="H13" s="23"/>
      <c r="I13" s="26"/>
      <c r="J13" s="26"/>
      <c r="K13" s="26"/>
      <c r="L13" s="26"/>
      <c r="M13" s="26"/>
    </row>
  </sheetData>
  <pageMargins left="0.51181102362204722" right="0.51181102362204722" top="0.78740157480314965" bottom="0.78740157480314965" header="0.31496062992125984" footer="0.31496062992125984"/>
  <pageSetup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I26" sqref="I26"/>
    </sheetView>
  </sheetViews>
  <sheetFormatPr defaultRowHeight="12.75"/>
  <cols>
    <col min="1" max="1" width="17.42578125" customWidth="1"/>
    <col min="2" max="2" width="50.7109375" customWidth="1"/>
    <col min="5" max="5" width="12.85546875" customWidth="1"/>
    <col min="6" max="6" width="14.28515625" customWidth="1"/>
  </cols>
  <sheetData>
    <row r="1" spans="1:12" ht="29.25" customHeight="1">
      <c r="A1" s="70" t="s">
        <v>34</v>
      </c>
      <c r="B1" s="71"/>
      <c r="C1" s="71"/>
      <c r="D1" s="71"/>
      <c r="E1" s="71"/>
      <c r="F1" s="72"/>
    </row>
    <row r="2" spans="1:12" ht="37.5" customHeight="1">
      <c r="A2" s="34" t="s">
        <v>0</v>
      </c>
      <c r="B2" s="49" t="s">
        <v>26</v>
      </c>
      <c r="C2" s="35"/>
      <c r="D2" s="36"/>
      <c r="E2" s="37"/>
      <c r="F2" s="38"/>
      <c r="G2" s="6"/>
      <c r="H2" s="6"/>
      <c r="I2" s="7"/>
      <c r="J2" s="7"/>
      <c r="K2" s="7"/>
      <c r="L2" s="7"/>
    </row>
    <row r="3" spans="1:12">
      <c r="A3" s="39" t="s">
        <v>2</v>
      </c>
      <c r="B3" s="50" t="s">
        <v>3</v>
      </c>
      <c r="C3" s="26"/>
      <c r="D3" s="23"/>
      <c r="E3" s="25"/>
      <c r="F3" s="40"/>
      <c r="G3" s="6"/>
      <c r="H3" s="6"/>
      <c r="I3" s="7"/>
      <c r="J3" s="7"/>
      <c r="K3" s="7"/>
      <c r="L3" s="7"/>
    </row>
    <row r="4" spans="1:12">
      <c r="A4" s="39" t="s">
        <v>4</v>
      </c>
      <c r="B4" s="47">
        <f>SUM(F:F)</f>
        <v>4858.9760000000006</v>
      </c>
      <c r="C4" s="26"/>
      <c r="D4" s="23"/>
      <c r="E4" s="25"/>
      <c r="F4" s="40"/>
      <c r="G4" s="6"/>
      <c r="H4" s="6"/>
      <c r="I4" s="7"/>
      <c r="J4" s="7"/>
      <c r="K4" s="7"/>
      <c r="L4" s="7"/>
    </row>
    <row r="5" spans="1:12" ht="17.25" customHeight="1">
      <c r="A5" s="39" t="s">
        <v>20</v>
      </c>
      <c r="B5" s="48">
        <v>43709</v>
      </c>
      <c r="C5" s="26"/>
      <c r="D5" s="23"/>
      <c r="E5" s="25"/>
      <c r="F5" s="40"/>
      <c r="G5" s="6"/>
      <c r="H5" s="6"/>
      <c r="I5" s="7"/>
      <c r="J5" s="7"/>
      <c r="K5" s="7"/>
      <c r="L5" s="7"/>
    </row>
    <row r="6" spans="1:12" ht="15.75" customHeight="1">
      <c r="A6" s="39" t="s">
        <v>21</v>
      </c>
      <c r="B6" s="47" t="s">
        <v>33</v>
      </c>
      <c r="C6" s="26"/>
      <c r="D6" s="23"/>
      <c r="E6" s="25"/>
      <c r="F6" s="40"/>
      <c r="G6" s="6"/>
      <c r="H6" s="6"/>
      <c r="I6" s="7"/>
      <c r="J6" s="7"/>
      <c r="K6" s="7"/>
      <c r="L6" s="7"/>
    </row>
    <row r="7" spans="1:12">
      <c r="A7" s="41"/>
      <c r="B7" s="42"/>
      <c r="C7" s="43"/>
      <c r="D7" s="44"/>
      <c r="E7" s="45"/>
      <c r="F7" s="46"/>
      <c r="G7" s="6"/>
      <c r="H7" s="6"/>
      <c r="I7" s="7"/>
      <c r="J7" s="11" t="s">
        <v>5</v>
      </c>
      <c r="K7" s="11" t="s">
        <v>6</v>
      </c>
      <c r="L7" s="11" t="s">
        <v>7</v>
      </c>
    </row>
    <row r="8" spans="1:12" ht="25.5">
      <c r="A8" s="28" t="s">
        <v>8</v>
      </c>
      <c r="B8" s="28" t="s">
        <v>9</v>
      </c>
      <c r="C8" s="28" t="s">
        <v>10</v>
      </c>
      <c r="D8" s="28" t="s">
        <v>11</v>
      </c>
      <c r="E8" s="29" t="s">
        <v>36</v>
      </c>
      <c r="F8" s="29" t="s">
        <v>13</v>
      </c>
      <c r="G8" s="10"/>
      <c r="H8" s="10"/>
      <c r="I8" s="10"/>
      <c r="J8" s="14">
        <v>1.35</v>
      </c>
      <c r="K8" s="14">
        <v>1.35</v>
      </c>
      <c r="L8" s="14">
        <v>1.7</v>
      </c>
    </row>
    <row r="9" spans="1:12" ht="39.75" customHeight="1">
      <c r="A9" s="30">
        <v>72131</v>
      </c>
      <c r="B9" s="31" t="s">
        <v>15</v>
      </c>
      <c r="C9" s="32" t="s">
        <v>23</v>
      </c>
      <c r="D9" s="18">
        <f>((J8*2)+(K8*2))*L8</f>
        <v>9.18</v>
      </c>
      <c r="E9" s="33">
        <v>124.66</v>
      </c>
      <c r="F9" s="33">
        <f>ROUND(E9*D9,2)</f>
        <v>1144.3800000000001</v>
      </c>
      <c r="G9" s="6"/>
      <c r="H9" s="6"/>
      <c r="I9" s="7"/>
      <c r="J9" s="7" t="s">
        <v>14</v>
      </c>
      <c r="K9" s="7"/>
      <c r="L9" s="7"/>
    </row>
    <row r="10" spans="1:12" ht="37.5" customHeight="1">
      <c r="A10" s="30">
        <v>87878</v>
      </c>
      <c r="B10" s="31" t="s">
        <v>16</v>
      </c>
      <c r="C10" s="32" t="s">
        <v>23</v>
      </c>
      <c r="D10" s="18">
        <f>D9</f>
        <v>9.18</v>
      </c>
      <c r="E10" s="33">
        <v>3.67</v>
      </c>
      <c r="F10" s="33">
        <f>ROUND(E10*D10,2)</f>
        <v>33.69</v>
      </c>
      <c r="G10" s="6"/>
      <c r="H10" s="6"/>
      <c r="I10" s="7"/>
      <c r="J10" s="7">
        <v>0.95</v>
      </c>
      <c r="K10" s="7">
        <v>0.95</v>
      </c>
      <c r="L10" s="7"/>
    </row>
    <row r="11" spans="1:12" ht="43.5" customHeight="1">
      <c r="A11" s="30">
        <v>87530</v>
      </c>
      <c r="B11" s="31" t="s">
        <v>30</v>
      </c>
      <c r="C11" s="32" t="s">
        <v>23</v>
      </c>
      <c r="D11" s="18">
        <f>D9</f>
        <v>9.18</v>
      </c>
      <c r="E11" s="33">
        <v>31.51</v>
      </c>
      <c r="F11" s="33">
        <f>ROUND(E11*D11,2)</f>
        <v>289.26</v>
      </c>
      <c r="G11" s="6"/>
      <c r="H11" s="6"/>
      <c r="I11" s="7"/>
      <c r="J11" s="7"/>
      <c r="K11" s="7"/>
      <c r="L11" s="7"/>
    </row>
    <row r="12" spans="1:12" ht="28.5" customHeight="1">
      <c r="A12" s="30">
        <v>94963</v>
      </c>
      <c r="B12" s="31" t="s">
        <v>31</v>
      </c>
      <c r="C12" s="32" t="s">
        <v>24</v>
      </c>
      <c r="D12" s="18">
        <f>J8*K8*0.1</f>
        <v>0.18225000000000002</v>
      </c>
      <c r="E12" s="33">
        <v>306.02</v>
      </c>
      <c r="F12" s="33">
        <v>51.1</v>
      </c>
      <c r="G12" s="6"/>
      <c r="H12" s="6"/>
      <c r="I12" s="7"/>
      <c r="J12" s="7"/>
      <c r="K12" s="7"/>
      <c r="L12" s="7"/>
    </row>
    <row r="13" spans="1:12" ht="26.25" customHeight="1">
      <c r="A13" s="30">
        <v>83623</v>
      </c>
      <c r="B13" s="31" t="s">
        <v>32</v>
      </c>
      <c r="C13" s="32" t="s">
        <v>25</v>
      </c>
      <c r="D13" s="18">
        <f>J10*K10/0.4</f>
        <v>2.2562499999999996</v>
      </c>
      <c r="E13" s="33"/>
      <c r="F13" s="33"/>
      <c r="G13" s="6"/>
      <c r="H13" s="6"/>
      <c r="I13" s="7"/>
      <c r="J13" s="7"/>
      <c r="K13" s="7"/>
      <c r="L13" s="7"/>
    </row>
    <row r="14" spans="1:12">
      <c r="F14" s="54">
        <f>SUM(F9:F12)</f>
        <v>1518.43</v>
      </c>
    </row>
    <row r="15" spans="1:12">
      <c r="F15" s="54"/>
    </row>
    <row r="16" spans="1:12">
      <c r="F16" s="55" t="s">
        <v>38</v>
      </c>
    </row>
    <row r="17" spans="1:6">
      <c r="A17" s="73" t="s">
        <v>37</v>
      </c>
      <c r="B17" s="74"/>
      <c r="C17" s="74"/>
      <c r="D17" s="74"/>
      <c r="E17" s="74"/>
      <c r="F17" s="56">
        <f>F14*1.2</f>
        <v>1822.116</v>
      </c>
    </row>
  </sheetData>
  <mergeCells count="2">
    <mergeCell ref="A1:F1"/>
    <mergeCell ref="A17:E17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G21" sqref="G21"/>
    </sheetView>
  </sheetViews>
  <sheetFormatPr defaultRowHeight="12.75"/>
  <cols>
    <col min="1" max="1" width="15.7109375" customWidth="1"/>
    <col min="2" max="2" width="52.28515625" customWidth="1"/>
    <col min="5" max="5" width="11.85546875" customWidth="1"/>
    <col min="6" max="6" width="12.42578125" customWidth="1"/>
  </cols>
  <sheetData>
    <row r="1" spans="1:12" ht="28.5" customHeight="1">
      <c r="A1" s="70" t="s">
        <v>35</v>
      </c>
      <c r="B1" s="71"/>
      <c r="C1" s="71"/>
      <c r="D1" s="71"/>
      <c r="E1" s="71"/>
      <c r="F1" s="72"/>
    </row>
    <row r="2" spans="1:12" ht="15" customHeight="1">
      <c r="A2" s="34" t="s">
        <v>0</v>
      </c>
      <c r="B2" s="49" t="s">
        <v>1</v>
      </c>
      <c r="C2" s="35"/>
      <c r="D2" s="36"/>
      <c r="E2" s="37"/>
      <c r="F2" s="38"/>
      <c r="G2" s="6"/>
      <c r="H2" s="6"/>
      <c r="I2" s="7"/>
      <c r="J2" s="7"/>
      <c r="K2" s="7"/>
      <c r="L2" s="7"/>
    </row>
    <row r="3" spans="1:12" ht="15" customHeight="1">
      <c r="A3" s="39" t="s">
        <v>2</v>
      </c>
      <c r="B3" s="50" t="s">
        <v>3</v>
      </c>
      <c r="C3" s="26"/>
      <c r="D3" s="23"/>
      <c r="E3" s="25"/>
      <c r="F3" s="40"/>
      <c r="G3" s="6"/>
      <c r="H3" s="6"/>
      <c r="I3" s="7"/>
      <c r="J3" s="7"/>
      <c r="K3" s="7"/>
      <c r="L3" s="7"/>
    </row>
    <row r="4" spans="1:12" ht="15" customHeight="1">
      <c r="A4" s="39" t="s">
        <v>4</v>
      </c>
      <c r="B4" s="47">
        <f>SUM(F:F)</f>
        <v>3647.3600000000006</v>
      </c>
      <c r="C4" s="26"/>
      <c r="D4" s="23"/>
      <c r="E4" s="25"/>
      <c r="F4" s="40"/>
      <c r="G4" s="6"/>
      <c r="H4" s="6"/>
      <c r="I4" s="7"/>
      <c r="J4" s="7"/>
      <c r="K4" s="7"/>
      <c r="L4" s="7"/>
    </row>
    <row r="5" spans="1:12" ht="15" customHeight="1">
      <c r="A5" s="39" t="s">
        <v>20</v>
      </c>
      <c r="B5" s="48">
        <v>43709</v>
      </c>
      <c r="C5" s="26"/>
      <c r="D5" s="23"/>
      <c r="E5" s="25"/>
      <c r="F5" s="40"/>
      <c r="G5" s="6"/>
      <c r="H5" s="6"/>
      <c r="I5" s="7"/>
      <c r="J5" s="7"/>
      <c r="K5" s="7"/>
      <c r="L5" s="7"/>
    </row>
    <row r="6" spans="1:12" ht="15" customHeight="1">
      <c r="A6" s="39" t="s">
        <v>21</v>
      </c>
      <c r="B6" s="47" t="s">
        <v>28</v>
      </c>
      <c r="C6" s="26"/>
      <c r="D6" s="23"/>
      <c r="E6" s="25"/>
      <c r="F6" s="40"/>
      <c r="G6" s="6"/>
      <c r="H6" s="6"/>
      <c r="I6" s="7"/>
      <c r="J6" s="7"/>
      <c r="K6" s="7"/>
      <c r="L6" s="7"/>
    </row>
    <row r="7" spans="1:12" ht="15" customHeight="1">
      <c r="A7" s="41"/>
      <c r="B7" s="42"/>
      <c r="C7" s="43"/>
      <c r="D7" s="44"/>
      <c r="E7" s="45"/>
      <c r="F7" s="46"/>
      <c r="G7" s="6"/>
      <c r="H7" s="6"/>
      <c r="I7" s="7"/>
      <c r="J7" s="11" t="s">
        <v>5</v>
      </c>
      <c r="K7" s="11" t="s">
        <v>6</v>
      </c>
      <c r="L7" s="11" t="s">
        <v>7</v>
      </c>
    </row>
    <row r="8" spans="1:12" ht="25.5">
      <c r="A8" s="28" t="s">
        <v>8</v>
      </c>
      <c r="B8" s="28" t="s">
        <v>9</v>
      </c>
      <c r="C8" s="28" t="s">
        <v>10</v>
      </c>
      <c r="D8" s="28" t="s">
        <v>11</v>
      </c>
      <c r="E8" s="29" t="s">
        <v>12</v>
      </c>
      <c r="F8" s="29" t="s">
        <v>13</v>
      </c>
      <c r="G8" s="10"/>
      <c r="H8" s="10"/>
      <c r="I8" s="10"/>
      <c r="J8" s="14">
        <v>1.1499999999999999</v>
      </c>
      <c r="K8" s="14">
        <v>1.1499999999999999</v>
      </c>
      <c r="L8" s="14">
        <v>1.5</v>
      </c>
    </row>
    <row r="9" spans="1:12" ht="48" customHeight="1">
      <c r="A9" s="30">
        <v>72131</v>
      </c>
      <c r="B9" s="31" t="s">
        <v>15</v>
      </c>
      <c r="C9" s="32" t="s">
        <v>23</v>
      </c>
      <c r="D9" s="18">
        <f>((J8*2)+(K8*2))*L8</f>
        <v>6.8999999999999995</v>
      </c>
      <c r="E9" s="33">
        <v>124.66</v>
      </c>
      <c r="F9" s="33">
        <f>ROUND(E9*D9,2)</f>
        <v>860.15</v>
      </c>
      <c r="G9" s="6"/>
      <c r="H9" s="6"/>
      <c r="I9" s="7"/>
      <c r="J9" s="7" t="s">
        <v>14</v>
      </c>
      <c r="K9" s="7"/>
      <c r="L9" s="7"/>
    </row>
    <row r="10" spans="1:12" ht="38.25">
      <c r="A10" s="30">
        <v>87878</v>
      </c>
      <c r="B10" s="31" t="s">
        <v>16</v>
      </c>
      <c r="C10" s="32" t="s">
        <v>23</v>
      </c>
      <c r="D10" s="18">
        <f>D9</f>
        <v>6.8999999999999995</v>
      </c>
      <c r="E10" s="33">
        <v>3.67</v>
      </c>
      <c r="F10" s="33">
        <f>ROUND(E10*D10,2)</f>
        <v>25.32</v>
      </c>
      <c r="G10" s="6"/>
      <c r="H10" s="6"/>
      <c r="I10" s="7"/>
      <c r="J10" s="7">
        <v>0.75</v>
      </c>
      <c r="K10" s="7">
        <v>0.75</v>
      </c>
      <c r="L10" s="7"/>
    </row>
    <row r="11" spans="1:12" ht="25.5">
      <c r="A11" s="30">
        <v>87530</v>
      </c>
      <c r="B11" s="31" t="s">
        <v>30</v>
      </c>
      <c r="C11" s="32" t="s">
        <v>23</v>
      </c>
      <c r="D11" s="18">
        <f>D9</f>
        <v>6.8999999999999995</v>
      </c>
      <c r="E11" s="33">
        <v>31.51</v>
      </c>
      <c r="F11" s="33">
        <f>ROUND(E11*D11,2)</f>
        <v>217.42</v>
      </c>
      <c r="G11" s="6"/>
      <c r="H11" s="6"/>
      <c r="I11" s="7"/>
      <c r="J11" s="7"/>
      <c r="K11" s="7"/>
      <c r="L11" s="7"/>
    </row>
    <row r="12" spans="1:12">
      <c r="A12" s="30">
        <v>94963</v>
      </c>
      <c r="B12" s="31" t="s">
        <v>31</v>
      </c>
      <c r="C12" s="32" t="s">
        <v>24</v>
      </c>
      <c r="D12" s="18">
        <f>J8*K8*0.1</f>
        <v>0.13224999999999998</v>
      </c>
      <c r="E12" s="33">
        <v>306.02</v>
      </c>
      <c r="F12" s="33">
        <v>36.909999999999997</v>
      </c>
      <c r="G12" s="6"/>
      <c r="H12" s="6"/>
      <c r="I12" s="7"/>
      <c r="J12" s="7"/>
      <c r="K12" s="7"/>
      <c r="L12" s="7"/>
    </row>
    <row r="13" spans="1:12" ht="25.5">
      <c r="A13" s="30">
        <v>83623</v>
      </c>
      <c r="B13" s="31" t="s">
        <v>32</v>
      </c>
      <c r="C13" s="32" t="s">
        <v>25</v>
      </c>
      <c r="D13" s="18">
        <f>J10*K10/0.4</f>
        <v>1.40625</v>
      </c>
      <c r="E13" s="33"/>
      <c r="F13" s="33"/>
      <c r="G13" s="6"/>
      <c r="H13" s="6"/>
      <c r="I13" s="7"/>
      <c r="J13" s="7"/>
      <c r="K13" s="7"/>
      <c r="L13" s="7"/>
    </row>
    <row r="14" spans="1:12">
      <c r="F14" s="54">
        <f>SUM(F9:F12)</f>
        <v>1139.8000000000002</v>
      </c>
    </row>
    <row r="15" spans="1:12">
      <c r="F15" s="54"/>
    </row>
    <row r="16" spans="1:12">
      <c r="F16" s="55" t="s">
        <v>38</v>
      </c>
    </row>
    <row r="17" spans="1:6">
      <c r="A17" s="73" t="s">
        <v>37</v>
      </c>
      <c r="B17" s="74"/>
      <c r="C17" s="74"/>
      <c r="D17" s="74"/>
      <c r="E17" s="74"/>
      <c r="F17" s="56">
        <f>F14*1.2</f>
        <v>1367.7600000000002</v>
      </c>
    </row>
  </sheetData>
  <mergeCells count="2">
    <mergeCell ref="A1:F1"/>
    <mergeCell ref="A17:E17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F22" sqref="F22"/>
    </sheetView>
  </sheetViews>
  <sheetFormatPr defaultRowHeight="12.75"/>
  <cols>
    <col min="1" max="1" width="14.140625" customWidth="1"/>
    <col min="2" max="2" width="50.28515625" customWidth="1"/>
    <col min="5" max="5" width="12.28515625" customWidth="1"/>
    <col min="6" max="6" width="12.85546875" customWidth="1"/>
  </cols>
  <sheetData>
    <row r="1" spans="1:12">
      <c r="A1" s="1" t="s">
        <v>0</v>
      </c>
      <c r="B1" s="2" t="s">
        <v>27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2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2">
      <c r="A3" s="1" t="s">
        <v>4</v>
      </c>
      <c r="B3" s="8">
        <f>SUM(F:F)</f>
        <v>2420.8000000000002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2" ht="30" customHeight="1">
      <c r="A4" s="1" t="s">
        <v>20</v>
      </c>
      <c r="B4" s="9">
        <v>43647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2" ht="36.75" customHeight="1">
      <c r="A5" s="1" t="s">
        <v>21</v>
      </c>
      <c r="B5" s="8" t="s">
        <v>28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2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0.95</v>
      </c>
      <c r="K7" s="14">
        <v>0.95</v>
      </c>
      <c r="L7" s="14">
        <v>1.2</v>
      </c>
    </row>
    <row r="8" spans="1:12" ht="41.25" customHeight="1">
      <c r="A8" s="30">
        <v>6519</v>
      </c>
      <c r="B8" s="31" t="s">
        <v>15</v>
      </c>
      <c r="C8" s="32" t="s">
        <v>23</v>
      </c>
      <c r="D8" s="18">
        <f>((J7*2)+(K7*2))*L7</f>
        <v>4.5599999999999996</v>
      </c>
      <c r="E8" s="33">
        <v>124.66</v>
      </c>
      <c r="F8" s="33">
        <f>ROUND(E8*D8,2)</f>
        <v>568.45000000000005</v>
      </c>
      <c r="G8" s="6"/>
      <c r="H8" s="6"/>
      <c r="I8" s="7"/>
      <c r="J8" s="7" t="s">
        <v>14</v>
      </c>
      <c r="K8" s="7"/>
      <c r="L8" s="7"/>
    </row>
    <row r="9" spans="1:12" ht="38.25" customHeight="1">
      <c r="A9" s="30">
        <v>87878</v>
      </c>
      <c r="B9" s="31" t="s">
        <v>16</v>
      </c>
      <c r="C9" s="32" t="s">
        <v>23</v>
      </c>
      <c r="D9" s="18">
        <f>D8</f>
        <v>4.5599999999999996</v>
      </c>
      <c r="E9" s="33">
        <v>3.67</v>
      </c>
      <c r="F9" s="33">
        <f>ROUND(E9*D9,2)</f>
        <v>16.739999999999998</v>
      </c>
      <c r="G9" s="6"/>
      <c r="H9" s="6"/>
      <c r="I9" s="7"/>
      <c r="J9" s="7">
        <v>0.55000000000000004</v>
      </c>
      <c r="K9" s="7">
        <v>0.55000000000000004</v>
      </c>
      <c r="L9" s="7"/>
    </row>
    <row r="10" spans="1:12" ht="38.25" customHeight="1">
      <c r="A10" s="30">
        <v>87530</v>
      </c>
      <c r="B10" s="31" t="s">
        <v>30</v>
      </c>
      <c r="C10" s="32" t="s">
        <v>23</v>
      </c>
      <c r="D10" s="18">
        <f>D8</f>
        <v>4.5599999999999996</v>
      </c>
      <c r="E10" s="33">
        <v>31.51</v>
      </c>
      <c r="F10" s="33">
        <f>ROUND(E10*D10,2)</f>
        <v>143.69</v>
      </c>
      <c r="G10" s="6"/>
      <c r="H10" s="6"/>
      <c r="I10" s="7"/>
      <c r="J10" s="7"/>
      <c r="K10" s="7"/>
      <c r="L10" s="7"/>
    </row>
    <row r="11" spans="1:12" ht="28.5" customHeight="1">
      <c r="A11" s="30">
        <v>94963</v>
      </c>
      <c r="B11" s="31" t="s">
        <v>31</v>
      </c>
      <c r="C11" s="32" t="s">
        <v>24</v>
      </c>
      <c r="D11" s="18">
        <f>J7*K7*0.1</f>
        <v>9.0249999999999997E-2</v>
      </c>
      <c r="E11" s="33">
        <v>306.02</v>
      </c>
      <c r="F11" s="33">
        <f>ROUND(E11*D11,2)</f>
        <v>27.62</v>
      </c>
      <c r="G11" s="6"/>
      <c r="H11" s="6"/>
      <c r="I11" s="7"/>
      <c r="J11" s="7"/>
      <c r="K11" s="7"/>
      <c r="L11" s="7"/>
    </row>
    <row r="12" spans="1:12" ht="35.25" customHeight="1">
      <c r="A12" s="30">
        <v>83623</v>
      </c>
      <c r="B12" s="31" t="s">
        <v>32</v>
      </c>
      <c r="C12" s="32" t="s">
        <v>25</v>
      </c>
      <c r="D12" s="18">
        <f>J9*K9/0.4</f>
        <v>0.75625000000000009</v>
      </c>
      <c r="E12" s="33"/>
      <c r="F12" s="33"/>
      <c r="G12" s="6"/>
      <c r="H12" s="6"/>
      <c r="I12" s="7"/>
      <c r="J12" s="7"/>
      <c r="K12" s="7"/>
      <c r="L12" s="7"/>
    </row>
    <row r="13" spans="1:12">
      <c r="F13" s="54">
        <f>SUM(F8:F11)</f>
        <v>756.50000000000011</v>
      </c>
    </row>
    <row r="14" spans="1:12">
      <c r="F14" s="54"/>
    </row>
    <row r="15" spans="1:12">
      <c r="F15" s="55" t="s">
        <v>38</v>
      </c>
    </row>
    <row r="16" spans="1:12">
      <c r="A16" s="73" t="s">
        <v>37</v>
      </c>
      <c r="B16" s="74"/>
      <c r="C16" s="74"/>
      <c r="D16" s="74"/>
      <c r="E16" s="74"/>
      <c r="F16" s="56">
        <f>F13*1.2</f>
        <v>907.80000000000007</v>
      </c>
    </row>
  </sheetData>
  <mergeCells count="1">
    <mergeCell ref="A16:E16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sqref="A1:L17"/>
    </sheetView>
  </sheetViews>
  <sheetFormatPr defaultRowHeight="12.75"/>
  <cols>
    <col min="1" max="1" width="16" customWidth="1"/>
    <col min="2" max="2" width="57.42578125" customWidth="1"/>
    <col min="5" max="5" width="13.5703125" customWidth="1"/>
    <col min="6" max="6" width="14.140625" customWidth="1"/>
  </cols>
  <sheetData>
    <row r="1" spans="1:12">
      <c r="A1" s="1" t="s">
        <v>0</v>
      </c>
      <c r="B1" s="2" t="s">
        <v>26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2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2">
      <c r="A3" s="1" t="s">
        <v>4</v>
      </c>
      <c r="B3" s="8">
        <v>1812.69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2" ht="25.5">
      <c r="A4" s="1" t="s">
        <v>20</v>
      </c>
      <c r="B4" s="9">
        <v>43709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2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2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2" ht="43.5" customHeight="1">
      <c r="A8" s="30">
        <v>72131</v>
      </c>
      <c r="B8" s="31" t="s">
        <v>15</v>
      </c>
      <c r="C8" s="32" t="s">
        <v>23</v>
      </c>
      <c r="D8" s="18">
        <f>((J7*2)+(K7*2))*L7</f>
        <v>9.18</v>
      </c>
      <c r="E8" s="33">
        <v>117.96</v>
      </c>
      <c r="F8" s="33">
        <f>ROUND(E8*D8,2)</f>
        <v>1082.8699999999999</v>
      </c>
      <c r="G8" s="6"/>
      <c r="H8" s="6"/>
      <c r="I8" s="7"/>
      <c r="J8" s="7" t="s">
        <v>14</v>
      </c>
      <c r="K8" s="7"/>
      <c r="L8" s="7"/>
    </row>
    <row r="9" spans="1:12" ht="26.25" customHeight="1">
      <c r="A9" s="30">
        <v>87878</v>
      </c>
      <c r="B9" s="31" t="s">
        <v>16</v>
      </c>
      <c r="C9" s="32" t="s">
        <v>23</v>
      </c>
      <c r="D9" s="18">
        <f>D8</f>
        <v>9.18</v>
      </c>
      <c r="E9" s="33">
        <v>3.43</v>
      </c>
      <c r="F9" s="33">
        <f>ROUND(E9*D9,2)</f>
        <v>31.49</v>
      </c>
      <c r="G9" s="6"/>
      <c r="H9" s="6"/>
      <c r="I9" s="7"/>
      <c r="J9" s="7">
        <v>0.95</v>
      </c>
      <c r="K9" s="7">
        <v>0.95</v>
      </c>
      <c r="L9" s="7"/>
    </row>
    <row r="10" spans="1:12" ht="30" customHeight="1">
      <c r="A10" s="30">
        <v>87530</v>
      </c>
      <c r="B10" s="31" t="s">
        <v>30</v>
      </c>
      <c r="C10" s="32" t="s">
        <v>23</v>
      </c>
      <c r="D10" s="18">
        <f>D8</f>
        <v>9.18</v>
      </c>
      <c r="E10" s="33">
        <v>29.46</v>
      </c>
      <c r="F10" s="33">
        <f>ROUND(E10*D10,2)</f>
        <v>270.44</v>
      </c>
      <c r="G10" s="6"/>
      <c r="H10" s="6"/>
      <c r="I10" s="7"/>
      <c r="J10" s="7"/>
      <c r="K10" s="7"/>
      <c r="L10" s="7"/>
    </row>
    <row r="11" spans="1:12" ht="18.75" customHeight="1">
      <c r="A11" s="30">
        <v>94963</v>
      </c>
      <c r="B11" s="31" t="s">
        <v>31</v>
      </c>
      <c r="C11" s="32" t="s">
        <v>24</v>
      </c>
      <c r="D11" s="18">
        <f>J7*K7*0.1</f>
        <v>0.18225000000000002</v>
      </c>
      <c r="E11" s="33">
        <v>294.83</v>
      </c>
      <c r="F11" s="33">
        <f>ROUND(E11*D11,2)</f>
        <v>53.73</v>
      </c>
      <c r="G11" s="6"/>
      <c r="H11" s="6"/>
      <c r="I11" s="7"/>
      <c r="J11" s="7"/>
      <c r="K11" s="7"/>
      <c r="L11" s="7"/>
    </row>
    <row r="12" spans="1:12" ht="28.5" customHeight="1">
      <c r="A12" s="30">
        <v>83623</v>
      </c>
      <c r="B12" s="31" t="s">
        <v>32</v>
      </c>
      <c r="C12" s="32" t="s">
        <v>25</v>
      </c>
      <c r="D12" s="18">
        <f>J9*K9/0.4</f>
        <v>2.2562499999999996</v>
      </c>
      <c r="E12" s="33"/>
      <c r="F12" s="33"/>
      <c r="G12" s="6"/>
      <c r="H12" s="6"/>
      <c r="I12" s="7"/>
      <c r="J12" s="7"/>
      <c r="K12" s="7"/>
      <c r="L12" s="7"/>
    </row>
    <row r="13" spans="1:12">
      <c r="F13" s="54">
        <f>SUM(F8:F11)</f>
        <v>1438.53</v>
      </c>
    </row>
    <row r="15" spans="1:12">
      <c r="F15" s="55" t="s">
        <v>39</v>
      </c>
    </row>
    <row r="16" spans="1:12">
      <c r="A16" s="73" t="s">
        <v>37</v>
      </c>
      <c r="B16" s="74"/>
      <c r="C16" s="74"/>
      <c r="D16" s="74"/>
      <c r="E16" s="74"/>
      <c r="F16" s="56">
        <f>F13*1.2601</f>
        <v>1812.6916529999999</v>
      </c>
    </row>
  </sheetData>
  <mergeCells count="1">
    <mergeCell ref="A16:E16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I24" sqref="I24"/>
    </sheetView>
  </sheetViews>
  <sheetFormatPr defaultRowHeight="12.75"/>
  <cols>
    <col min="1" max="1" width="14.5703125" customWidth="1"/>
    <col min="2" max="2" width="79" customWidth="1"/>
    <col min="5" max="5" width="11.140625" customWidth="1"/>
    <col min="6" max="6" width="13.42578125" customWidth="1"/>
  </cols>
  <sheetData>
    <row r="1" spans="1:12" ht="36" customHeight="1">
      <c r="A1" s="1" t="s">
        <v>0</v>
      </c>
      <c r="B1" s="2" t="s">
        <v>1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2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2">
      <c r="A3" s="1" t="s">
        <v>4</v>
      </c>
      <c r="B3" s="8">
        <v>1360.72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2" ht="25.5">
      <c r="A4" s="1" t="s">
        <v>20</v>
      </c>
      <c r="B4" s="9">
        <v>43647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2" ht="25.5">
      <c r="A5" s="1" t="s">
        <v>21</v>
      </c>
      <c r="B5" s="8" t="s">
        <v>29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2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1.1499999999999999</v>
      </c>
      <c r="K7" s="14">
        <v>1.1499999999999999</v>
      </c>
      <c r="L7" s="14">
        <v>1.5</v>
      </c>
    </row>
    <row r="8" spans="1:12" ht="35.25" customHeight="1">
      <c r="A8" s="30">
        <v>72131</v>
      </c>
      <c r="B8" s="31" t="s">
        <v>15</v>
      </c>
      <c r="C8" s="51" t="s">
        <v>23</v>
      </c>
      <c r="D8" s="18">
        <f>((J7*2)+(K7*2))*L7</f>
        <v>6.8999999999999995</v>
      </c>
      <c r="E8" s="33">
        <v>117.96</v>
      </c>
      <c r="F8" s="33">
        <f>ROUND(E8*D8,2)</f>
        <v>813.92</v>
      </c>
      <c r="G8" s="6"/>
      <c r="H8" s="6"/>
      <c r="I8" s="7"/>
      <c r="J8" s="7" t="s">
        <v>14</v>
      </c>
      <c r="K8" s="7"/>
      <c r="L8" s="7"/>
    </row>
    <row r="9" spans="1:12" ht="35.25" customHeight="1">
      <c r="A9" s="30">
        <v>87878</v>
      </c>
      <c r="B9" s="31" t="s">
        <v>16</v>
      </c>
      <c r="C9" s="32" t="s">
        <v>23</v>
      </c>
      <c r="D9" s="18">
        <f>D8</f>
        <v>6.8999999999999995</v>
      </c>
      <c r="E9" s="33">
        <v>3.43</v>
      </c>
      <c r="F9" s="33">
        <f>ROUND(E9*D9,2)</f>
        <v>23.67</v>
      </c>
      <c r="G9" s="6"/>
      <c r="H9" s="6"/>
      <c r="I9" s="7"/>
      <c r="J9" s="7">
        <v>0.75</v>
      </c>
      <c r="K9" s="7">
        <v>0.75</v>
      </c>
      <c r="L9" s="7"/>
    </row>
    <row r="10" spans="1:12" ht="35.25" customHeight="1">
      <c r="A10" s="30">
        <v>87530</v>
      </c>
      <c r="B10" s="31" t="s">
        <v>30</v>
      </c>
      <c r="C10" s="32" t="s">
        <v>23</v>
      </c>
      <c r="D10" s="18">
        <f>D8</f>
        <v>6.8999999999999995</v>
      </c>
      <c r="E10" s="33">
        <v>29.46</v>
      </c>
      <c r="F10" s="33">
        <f>ROUND(E10*D10,2)</f>
        <v>203.27</v>
      </c>
      <c r="G10" s="6"/>
      <c r="H10" s="6"/>
      <c r="I10" s="7"/>
      <c r="J10" s="7"/>
      <c r="K10" s="7"/>
      <c r="L10" s="7"/>
    </row>
    <row r="11" spans="1:12" ht="30" customHeight="1">
      <c r="A11" s="30">
        <v>94963</v>
      </c>
      <c r="B11" s="31" t="s">
        <v>31</v>
      </c>
      <c r="C11" s="32" t="s">
        <v>24</v>
      </c>
      <c r="D11" s="18">
        <f>J7*K7*0.1</f>
        <v>0.13224999999999998</v>
      </c>
      <c r="E11" s="33">
        <v>294.83</v>
      </c>
      <c r="F11" s="33">
        <f>ROUND(E11*D11,2)</f>
        <v>38.99</v>
      </c>
      <c r="G11" s="6"/>
      <c r="H11" s="6"/>
      <c r="I11" s="7"/>
      <c r="J11" s="7"/>
      <c r="K11" s="7"/>
      <c r="L11" s="7"/>
    </row>
    <row r="12" spans="1:12" ht="24.75" customHeight="1">
      <c r="A12" s="30">
        <v>83623</v>
      </c>
      <c r="B12" s="31" t="s">
        <v>32</v>
      </c>
      <c r="C12" s="32" t="s">
        <v>25</v>
      </c>
      <c r="D12" s="18">
        <f>J9*K9/0.4</f>
        <v>1.40625</v>
      </c>
      <c r="E12" s="33"/>
      <c r="F12" s="33"/>
      <c r="G12" s="6"/>
      <c r="H12" s="6"/>
      <c r="I12" s="7"/>
      <c r="J12" s="7"/>
      <c r="K12" s="7"/>
      <c r="L12" s="7"/>
    </row>
    <row r="13" spans="1:12">
      <c r="F13" s="54">
        <f>SUM(F8:F11)</f>
        <v>1079.8499999999999</v>
      </c>
    </row>
    <row r="15" spans="1:12">
      <c r="F15" s="55" t="s">
        <v>39</v>
      </c>
    </row>
    <row r="16" spans="1:12">
      <c r="A16" s="73" t="s">
        <v>37</v>
      </c>
      <c r="B16" s="74"/>
      <c r="C16" s="74"/>
      <c r="D16" s="74"/>
      <c r="E16" s="74"/>
      <c r="F16" s="56">
        <f>F13*1.2601</f>
        <v>1360.718985</v>
      </c>
    </row>
  </sheetData>
  <mergeCells count="1">
    <mergeCell ref="A16:E1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I24" sqref="I24"/>
    </sheetView>
  </sheetViews>
  <sheetFormatPr defaultRowHeight="12.75"/>
  <cols>
    <col min="1" max="1" width="11.5703125" customWidth="1"/>
    <col min="2" max="2" width="70.42578125" customWidth="1"/>
    <col min="3" max="3" width="13.85546875" customWidth="1"/>
    <col min="4" max="4" width="13.28515625" customWidth="1"/>
    <col min="5" max="5" width="16.5703125" customWidth="1"/>
    <col min="6" max="6" width="16.85546875" customWidth="1"/>
  </cols>
  <sheetData>
    <row r="1" spans="1:12" ht="31.5" customHeight="1">
      <c r="A1" s="1" t="s">
        <v>0</v>
      </c>
      <c r="B1" s="2" t="s">
        <v>27</v>
      </c>
      <c r="C1" s="3"/>
      <c r="D1" s="4"/>
      <c r="E1" s="5"/>
      <c r="F1" s="5"/>
    </row>
    <row r="2" spans="1:12">
      <c r="A2" s="1" t="s">
        <v>2</v>
      </c>
      <c r="B2" s="2" t="s">
        <v>3</v>
      </c>
      <c r="C2" s="3"/>
      <c r="D2" s="4"/>
      <c r="E2" s="5"/>
      <c r="F2" s="5"/>
    </row>
    <row r="3" spans="1:12">
      <c r="A3" s="1" t="s">
        <v>4</v>
      </c>
      <c r="B3" s="52">
        <v>900.33</v>
      </c>
      <c r="C3" s="3"/>
      <c r="D3" s="4"/>
      <c r="E3" s="5"/>
      <c r="F3" s="5"/>
    </row>
    <row r="4" spans="1:12" ht="25.5">
      <c r="A4" s="1" t="s">
        <v>20</v>
      </c>
      <c r="B4" s="53">
        <v>43647</v>
      </c>
      <c r="C4" s="3"/>
      <c r="D4" s="4"/>
      <c r="E4" s="5"/>
      <c r="F4" s="5"/>
    </row>
    <row r="5" spans="1:12" ht="25.5">
      <c r="A5" s="1" t="s">
        <v>21</v>
      </c>
      <c r="B5" s="52" t="s">
        <v>29</v>
      </c>
      <c r="C5" s="3"/>
      <c r="D5" s="4"/>
      <c r="E5" s="5"/>
      <c r="F5" s="5"/>
    </row>
    <row r="6" spans="1:12">
      <c r="A6" s="10"/>
      <c r="B6" s="1"/>
      <c r="C6" s="3"/>
      <c r="D6" s="4"/>
      <c r="E6" s="5"/>
      <c r="F6" s="5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J7" s="14">
        <v>0.95</v>
      </c>
      <c r="K7" s="14">
        <v>0.95</v>
      </c>
      <c r="L7" s="14">
        <v>1.2</v>
      </c>
    </row>
    <row r="8" spans="1:12" ht="29.25" customHeight="1">
      <c r="A8" s="30">
        <v>72131</v>
      </c>
      <c r="B8" s="31" t="s">
        <v>15</v>
      </c>
      <c r="C8" s="51" t="s">
        <v>23</v>
      </c>
      <c r="D8" s="18">
        <f>((J7*2)+(K7*2))*L7</f>
        <v>4.5599999999999996</v>
      </c>
      <c r="E8" s="33">
        <v>117.96</v>
      </c>
      <c r="F8" s="33">
        <f>ROUND(E8*D8,2)</f>
        <v>537.9</v>
      </c>
      <c r="J8" s="7" t="s">
        <v>14</v>
      </c>
      <c r="K8" s="7"/>
      <c r="L8" s="7"/>
    </row>
    <row r="9" spans="1:12" ht="32.25" customHeight="1">
      <c r="A9" s="30">
        <v>87878</v>
      </c>
      <c r="B9" s="31" t="s">
        <v>16</v>
      </c>
      <c r="C9" s="32" t="s">
        <v>23</v>
      </c>
      <c r="D9" s="18">
        <f>D8</f>
        <v>4.5599999999999996</v>
      </c>
      <c r="E9" s="33">
        <v>3.43</v>
      </c>
      <c r="F9" s="33">
        <f>ROUND(E9*D9,2)</f>
        <v>15.64</v>
      </c>
      <c r="J9" s="7">
        <v>0.55000000000000004</v>
      </c>
      <c r="K9" s="7">
        <v>0.55000000000000004</v>
      </c>
      <c r="L9" s="7"/>
    </row>
    <row r="10" spans="1:12" ht="27.75" customHeight="1">
      <c r="A10" s="30">
        <v>87530</v>
      </c>
      <c r="B10" s="31" t="s">
        <v>30</v>
      </c>
      <c r="C10" s="32" t="s">
        <v>23</v>
      </c>
      <c r="D10" s="18">
        <f>D8</f>
        <v>4.5599999999999996</v>
      </c>
      <c r="E10" s="33">
        <v>29.46</v>
      </c>
      <c r="F10" s="33">
        <f>ROUND(E10*D10,2)</f>
        <v>134.34</v>
      </c>
    </row>
    <row r="11" spans="1:12" ht="19.5" customHeight="1">
      <c r="A11" s="30">
        <v>94963</v>
      </c>
      <c r="B11" s="31" t="s">
        <v>31</v>
      </c>
      <c r="C11" s="32" t="s">
        <v>24</v>
      </c>
      <c r="D11" s="18">
        <f>J7*K7*0.1</f>
        <v>9.0249999999999997E-2</v>
      </c>
      <c r="E11" s="33">
        <v>294.83</v>
      </c>
      <c r="F11" s="33">
        <f>ROUND(E11*D11,2)</f>
        <v>26.61</v>
      </c>
    </row>
    <row r="12" spans="1:12" ht="33.75" customHeight="1" thickBot="1">
      <c r="A12" s="30">
        <v>83623</v>
      </c>
      <c r="B12" s="31" t="s">
        <v>32</v>
      </c>
      <c r="C12" s="32" t="s">
        <v>25</v>
      </c>
      <c r="D12" s="18">
        <f>J9*K9/0.4</f>
        <v>0.75625000000000009</v>
      </c>
      <c r="E12" s="33"/>
      <c r="F12" s="57"/>
    </row>
    <row r="13" spans="1:12" ht="13.5" thickBot="1">
      <c r="F13" s="58">
        <f>SUM(F8:F11)</f>
        <v>714.49</v>
      </c>
    </row>
    <row r="15" spans="1:12">
      <c r="F15" s="55" t="s">
        <v>39</v>
      </c>
    </row>
    <row r="16" spans="1:12">
      <c r="A16" s="73" t="s">
        <v>37</v>
      </c>
      <c r="B16" s="74"/>
      <c r="C16" s="74"/>
      <c r="D16" s="74"/>
      <c r="E16" s="74"/>
      <c r="F16" s="56">
        <f>F13*1.2601</f>
        <v>900.32884899999999</v>
      </c>
    </row>
  </sheetData>
  <mergeCells count="1">
    <mergeCell ref="A16:E1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I24" sqref="I24"/>
    </sheetView>
  </sheetViews>
  <sheetFormatPr defaultRowHeight="12.75"/>
  <cols>
    <col min="2" max="2" width="51.5703125" customWidth="1"/>
    <col min="4" max="4" width="11.42578125" customWidth="1"/>
    <col min="5" max="5" width="14.140625" customWidth="1"/>
  </cols>
  <sheetData>
    <row r="1" spans="1:6" ht="25.5">
      <c r="A1" s="1" t="s">
        <v>0</v>
      </c>
      <c r="B1" s="2" t="s">
        <v>27</v>
      </c>
      <c r="C1" s="3"/>
      <c r="D1" s="4"/>
      <c r="E1" s="5"/>
      <c r="F1" s="5"/>
    </row>
    <row r="2" spans="1:6">
      <c r="A2" s="1" t="s">
        <v>2</v>
      </c>
      <c r="B2" s="2" t="s">
        <v>3</v>
      </c>
      <c r="C2" s="3"/>
      <c r="D2" s="4"/>
      <c r="E2" s="5"/>
      <c r="F2" s="5"/>
    </row>
    <row r="3" spans="1:6">
      <c r="A3" s="1" t="s">
        <v>4</v>
      </c>
      <c r="B3" s="8">
        <f>SUM(F:F)</f>
        <v>0</v>
      </c>
      <c r="C3" s="3"/>
      <c r="D3" s="4"/>
      <c r="E3" s="5"/>
      <c r="F3" s="5"/>
    </row>
    <row r="4" spans="1:6" ht="38.25">
      <c r="A4" s="1" t="s">
        <v>20</v>
      </c>
      <c r="B4" s="9">
        <v>42917</v>
      </c>
      <c r="C4" s="3"/>
      <c r="D4" s="4"/>
      <c r="E4" s="5"/>
      <c r="F4" s="5"/>
    </row>
    <row r="5" spans="1:6" ht="25.5">
      <c r="A5" s="1" t="s">
        <v>21</v>
      </c>
      <c r="B5" s="8" t="s">
        <v>29</v>
      </c>
      <c r="C5" s="3"/>
      <c r="D5" s="4"/>
      <c r="E5" s="5"/>
      <c r="F5" s="5"/>
    </row>
    <row r="6" spans="1:6">
      <c r="A6" s="10"/>
      <c r="B6" s="1"/>
      <c r="C6" s="3"/>
      <c r="D6" s="4"/>
      <c r="E6" s="5"/>
      <c r="F6" s="5"/>
    </row>
    <row r="7" spans="1:6" ht="25.5">
      <c r="A7" s="12" t="s">
        <v>8</v>
      </c>
      <c r="B7" s="12" t="s">
        <v>9</v>
      </c>
      <c r="C7" s="12" t="s">
        <v>10</v>
      </c>
      <c r="D7" s="12" t="s">
        <v>11</v>
      </c>
      <c r="E7" s="13" t="s">
        <v>12</v>
      </c>
      <c r="F7" s="13" t="s">
        <v>13</v>
      </c>
    </row>
    <row r="8" spans="1:6" ht="40.5" customHeight="1">
      <c r="A8" s="15">
        <v>72131</v>
      </c>
      <c r="B8" s="16" t="s">
        <v>15</v>
      </c>
      <c r="C8" s="17" t="s">
        <v>23</v>
      </c>
      <c r="D8" s="18">
        <f>((J7*2)+(K7*2))*L7</f>
        <v>0</v>
      </c>
      <c r="E8" s="19">
        <v>111.65</v>
      </c>
      <c r="F8" s="19">
        <f>ROUND(E8*D8,2)</f>
        <v>0</v>
      </c>
    </row>
    <row r="9" spans="1:6" ht="43.5" customHeight="1">
      <c r="A9" s="15">
        <v>87878</v>
      </c>
      <c r="B9" s="16" t="s">
        <v>16</v>
      </c>
      <c r="C9" s="20" t="s">
        <v>23</v>
      </c>
      <c r="D9" s="18">
        <f>D8</f>
        <v>0</v>
      </c>
      <c r="E9" s="19">
        <v>3.12</v>
      </c>
      <c r="F9" s="19">
        <f>ROUND(E9*D9,2)</f>
        <v>0</v>
      </c>
    </row>
    <row r="10" spans="1:6" ht="33" customHeight="1">
      <c r="A10" s="15">
        <v>87530</v>
      </c>
      <c r="B10" s="16" t="s">
        <v>30</v>
      </c>
      <c r="C10" s="20" t="s">
        <v>23</v>
      </c>
      <c r="D10" s="18">
        <f>D8</f>
        <v>0</v>
      </c>
      <c r="E10" s="19">
        <v>27.48</v>
      </c>
      <c r="F10" s="19">
        <f>ROUND(E10*D10,2)</f>
        <v>0</v>
      </c>
    </row>
    <row r="11" spans="1:6" ht="26.25" customHeight="1">
      <c r="A11" s="15">
        <v>94963</v>
      </c>
      <c r="B11" s="16" t="s">
        <v>31</v>
      </c>
      <c r="C11" s="20" t="s">
        <v>24</v>
      </c>
      <c r="D11" s="18">
        <f>J7*K7*0.1</f>
        <v>0</v>
      </c>
      <c r="E11" s="19">
        <v>280.3</v>
      </c>
      <c r="F11" s="19">
        <f>ROUND(E11*D11,2)</f>
        <v>0</v>
      </c>
    </row>
    <row r="12" spans="1:6" ht="25.5">
      <c r="A12" s="15">
        <v>83623</v>
      </c>
      <c r="B12" s="16" t="s">
        <v>32</v>
      </c>
      <c r="C12" s="20" t="s">
        <v>25</v>
      </c>
      <c r="D12" s="18">
        <f>J9*K9/0.4</f>
        <v>0</v>
      </c>
      <c r="E12" s="19">
        <v>208.01</v>
      </c>
      <c r="F12" s="19">
        <f>ROUND(E12*D12,2)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</vt:i4>
      </vt:variant>
    </vt:vector>
  </HeadingPairs>
  <TitlesOfParts>
    <vt:vector size="17" baseType="lpstr">
      <vt:lpstr>Comp. (2)</vt:lpstr>
      <vt:lpstr>Comp. (1)</vt:lpstr>
      <vt:lpstr>B. DE LOBO 800-N. DES.</vt:lpstr>
      <vt:lpstr>B. DE LOBO 600- N. DES.</vt:lpstr>
      <vt:lpstr>B. DE LOBO 400-N. DES.</vt:lpstr>
      <vt:lpstr>B. DE LOBO 800-DES.</vt:lpstr>
      <vt:lpstr>B. DE LOBO 600-DES.</vt:lpstr>
      <vt:lpstr>B. DE LOBO 400-DES.</vt:lpstr>
      <vt:lpstr>rampa acessibilidade</vt:lpstr>
      <vt:lpstr>800 - des 2021</vt:lpstr>
      <vt:lpstr>800 - n.des 2021</vt:lpstr>
      <vt:lpstr>600 - des 2021</vt:lpstr>
      <vt:lpstr>600 - n.des 2021</vt:lpstr>
      <vt:lpstr>1000 - des 2021</vt:lpstr>
      <vt:lpstr>1000 - n.des 2021</vt:lpstr>
      <vt:lpstr>'Comp. (2)'!Area_de_impressao</vt:lpstr>
      <vt:lpstr>'Comp. (2)'!Titulos_de_impressao</vt:lpstr>
    </vt:vector>
  </TitlesOfParts>
  <Company>Caixa Econômica Federal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Caixa</dc:creator>
  <cp:lastModifiedBy>TecleEnter</cp:lastModifiedBy>
  <cp:lastPrinted>2021-03-31T16:04:55Z</cp:lastPrinted>
  <dcterms:created xsi:type="dcterms:W3CDTF">2014-09-24T12:32:08Z</dcterms:created>
  <dcterms:modified xsi:type="dcterms:W3CDTF">2021-03-31T16:08:09Z</dcterms:modified>
</cp:coreProperties>
</file>