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CRONOGRAMA" sheetId="1" r:id="rId1"/>
    <sheet name="ORÇAMENTO" sheetId="2" state="hidden" r:id="rId2"/>
  </sheets>
  <definedNames>
    <definedName name="_xlnm.Print_Area" localSheetId="1">'ORÇAMENTO'!$A$1:$M$55</definedName>
    <definedName name="_xlnm.Print_Titles" localSheetId="1">'ORÇAMENTO'!$1:$8</definedName>
  </definedNames>
  <calcPr fullCalcOnLoad="1"/>
</workbook>
</file>

<file path=xl/sharedStrings.xml><?xml version="1.0" encoding="utf-8"?>
<sst xmlns="http://schemas.openxmlformats.org/spreadsheetml/2006/main" count="135" uniqueCount="103">
  <si>
    <t>OPERADOR DE GUINDASTE</t>
  </si>
  <si>
    <t>25,08</t>
  </si>
  <si>
    <t>21,67</t>
  </si>
  <si>
    <t>Material</t>
  </si>
  <si>
    <t>M2</t>
  </si>
  <si>
    <t>M3</t>
  </si>
  <si>
    <t>TOTAL DO ORÇAMENTO</t>
  </si>
  <si>
    <t>1.1</t>
  </si>
  <si>
    <t>1.1.1</t>
  </si>
  <si>
    <t>1.2</t>
  </si>
  <si>
    <t>1.2.1</t>
  </si>
  <si>
    <t>1.2.2</t>
  </si>
  <si>
    <t>3.1</t>
  </si>
  <si>
    <t>4.1</t>
  </si>
  <si>
    <t>4.2</t>
  </si>
  <si>
    <t>4.3</t>
  </si>
  <si>
    <t>4.4</t>
  </si>
  <si>
    <t>4.5</t>
  </si>
  <si>
    <t>SERVIÇOS TÉCNICOS</t>
  </si>
  <si>
    <t>SERVIÇOS INICIAIS</t>
  </si>
  <si>
    <t>MESO-ESTRUTURA</t>
  </si>
  <si>
    <t>SUPERESTRUTURA</t>
  </si>
  <si>
    <t>H</t>
  </si>
  <si>
    <t>VIGA TRANSVERSINA CONCR.ARMADO (incl. Concreto, ferragem, forma e lançamento)</t>
  </si>
  <si>
    <t>LAJE CAPEAMENTO CONCRETO ARMADO (concreto, ferragem e lançamento)</t>
  </si>
  <si>
    <t>GUARDA-RODAS CONCR.ARMADO (concreto, ferragem e lançamento)</t>
  </si>
  <si>
    <t xml:space="preserve">ORÇAMENTO </t>
  </si>
  <si>
    <t>ENGENHEIRO OU ARQUITETO CHEFE/SENIOR - DE OBRA</t>
  </si>
  <si>
    <t xml:space="preserve">GRUPO GERADOR </t>
  </si>
  <si>
    <t>MÊS</t>
  </si>
  <si>
    <t>CRONOGRAMA FÍSICO FINANCEIRO</t>
  </si>
  <si>
    <t>ÍTEM</t>
  </si>
  <si>
    <t>DESCRIÇÃO</t>
  </si>
  <si>
    <t>TOTAIS</t>
  </si>
  <si>
    <t>%</t>
  </si>
  <si>
    <t>ETAPAS (DIAS)</t>
  </si>
  <si>
    <t>TOTAL</t>
  </si>
  <si>
    <t>MO</t>
  </si>
  <si>
    <t>M</t>
  </si>
  <si>
    <t>PREFEITURA MUNICIPAL DE ENTRE IJUIS</t>
  </si>
  <si>
    <t>SERVIÇOS PRELIMINARES</t>
  </si>
  <si>
    <t>PREFEITO MUNICIPAL</t>
  </si>
  <si>
    <t>Luis Carlos Frantz</t>
  </si>
  <si>
    <t>Eng. Civil CREA RS 117.772</t>
  </si>
  <si>
    <t xml:space="preserve"> S/BDI</t>
  </si>
  <si>
    <t>PRÉ-MOLDADOS</t>
  </si>
  <si>
    <t>TRAVESSEIROS CONCRETO ARMADO CABEÇEIRAS(concreto, ferragem e lançamento)</t>
  </si>
  <si>
    <t>Brasil Antonio Sartori</t>
  </si>
  <si>
    <t>BDI NÃO DESONERADO</t>
  </si>
  <si>
    <t>Observações</t>
  </si>
  <si>
    <t>TOTAL C/ BDI NÃO DESON</t>
  </si>
  <si>
    <t>ins 10776</t>
  </si>
  <si>
    <t>Entre-Ijuís, fevereiro de 2019</t>
  </si>
  <si>
    <t>BDI</t>
  </si>
  <si>
    <t>CONTAINER PARA DEPÓSITO OU ALUGUEL DE BARRACO</t>
  </si>
  <si>
    <t>INFRA-ESTRUTURA  (EXISTENTE)</t>
  </si>
  <si>
    <t>FORMAS MANUSEÁVEIS</t>
  </si>
  <si>
    <t>ARMAÇÃO DE VIGA  AÇO CA-60 DE 6.0 MM</t>
  </si>
  <si>
    <t>ARMAÇÃO DE VIGA AÇO CA-50 DE 12.5 MM</t>
  </si>
  <si>
    <t>TIRANTES P/PROTENSAO</t>
  </si>
  <si>
    <t>ARMAÇÃO DE  VIGA AÇO  CA-50  DE 16.0MM</t>
  </si>
  <si>
    <t>CONCRETO FCK=40MPA,</t>
  </si>
  <si>
    <t>LANÇAMENTO , ADENSAMENTO E ACABAMENTO DE CONCRETO</t>
  </si>
  <si>
    <t>GUINDASTE HIDRÁULICO AUTOPROPELIDO</t>
  </si>
  <si>
    <t>TRANSPORTE COMERCIAL COM CAMINHAO CARROCERIA 9 T, RODOVIA PAVIMENTADA</t>
  </si>
  <si>
    <t>TRANSPORTE COMERCIAL COM CAMINHAO CARROCERIA 9 T, RODOVIA EM LEITO NAT</t>
  </si>
  <si>
    <t xml:space="preserve">TRELIÇAS TR 16   </t>
  </si>
  <si>
    <t>CONCRETO FCK=30MPA,</t>
  </si>
  <si>
    <t>79504/003</t>
  </si>
  <si>
    <t>73994/001</t>
  </si>
  <si>
    <t>KG</t>
  </si>
  <si>
    <t>CHP</t>
  </si>
  <si>
    <t>TXKM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</si>
  <si>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</si>
  <si>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</si>
  <si>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</si>
  <si>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</si>
  <si>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</si>
  <si>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</si>
  <si>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</si>
  <si>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</si>
  <si>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</si>
  <si>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</si>
  <si>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4.2.1</t>
  </si>
  <si>
    <t>4.2.2</t>
  </si>
  <si>
    <t>4.2.3</t>
  </si>
  <si>
    <t>4.2.4</t>
  </si>
  <si>
    <t>4.2.5</t>
  </si>
  <si>
    <t>4.2.6</t>
  </si>
  <si>
    <t>LONGARINAS DE CONCRETO ARMADO PRÉ-MOLDADO 25X70 cm</t>
  </si>
  <si>
    <t xml:space="preserve">PLACAS TRELIÇADAS PRE-MOLDADAS PARA PONTE (incl  mont) </t>
  </si>
  <si>
    <t>4.0</t>
  </si>
  <si>
    <t>3.0</t>
  </si>
  <si>
    <t>2.0</t>
  </si>
  <si>
    <t>1.0</t>
  </si>
  <si>
    <t>TABULEIRO PONTE CONCRETO ARMADO PRÉ-MOLDADO 5,50X10,00</t>
  </si>
  <si>
    <t>QNT</t>
  </si>
  <si>
    <t>UNI</t>
  </si>
  <si>
    <t>TOTAL C/BDI NÃO DESON POR ITEM</t>
  </si>
  <si>
    <t>CODIGO SINAPI 12/2018</t>
  </si>
  <si>
    <t>FINAL C/BDI NÃO DESONER</t>
  </si>
  <si>
    <t>ITEM</t>
  </si>
  <si>
    <t>PONTE SOBRE O LAJEADO TABOÃO - ESQUINA MISSÕES - ENTRE IJUIS - RS</t>
  </si>
</sst>
</file>

<file path=xl/styles.xml><?xml version="1.0" encoding="utf-8"?>
<styleSheet xmlns="http://schemas.openxmlformats.org/spreadsheetml/2006/main">
  <numFmts count="4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R$&quot;\ #,##0;\-&quot;R$&quot;\ #,##0"/>
    <numFmt numFmtId="187" formatCode="&quot;R$&quot;\ #,##0;[Red]\-&quot;R$&quot;\ #,##0"/>
    <numFmt numFmtId="188" formatCode="&quot;R$&quot;\ #,##0.00;\-&quot;R$&quot;\ #,##0.00"/>
    <numFmt numFmtId="189" formatCode="&quot;R$&quot;\ #,##0.00;[Red]\-&quot;R$&quot;\ #,##0.00"/>
    <numFmt numFmtId="190" formatCode="_-&quot;R$&quot;\ * #,##0_-;\-&quot;R$&quot;\ * #,##0_-;_-&quot;R$&quot;\ * &quot;-&quot;_-;_-@_-"/>
    <numFmt numFmtId="191" formatCode="_-&quot;R$&quot;\ * #,##0.00_-;\-&quot;R$&quot;\ * #,##0.00_-;_-&quot;R$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00.00"/>
    <numFmt numFmtId="199" formatCode="00.00"/>
    <numFmt numFmtId="200" formatCode="0,000.00"/>
    <numFmt numFmtId="201" formatCode="00,000.00"/>
    <numFmt numFmtId="202" formatCode="000,000.00"/>
  </numFmts>
  <fonts count="51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u val="single"/>
      <sz val="14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0" fontId="4" fillId="0" borderId="0" applyNumberFormat="0" applyBorder="0">
      <alignment horizontal="center" vertical="top"/>
      <protection locked="0"/>
    </xf>
    <xf numFmtId="0" fontId="43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4" fontId="14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Border="1" applyAlignment="1">
      <alignment horizontal="right" vertical="center"/>
    </xf>
    <xf numFmtId="4" fontId="14" fillId="0" borderId="18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center" vertical="center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4" fontId="7" fillId="0" borderId="21" xfId="0" applyNumberFormat="1" applyFont="1" applyFill="1" applyBorder="1" applyAlignment="1" applyProtection="1">
      <alignment vertical="center"/>
      <protection locked="0"/>
    </xf>
    <xf numFmtId="4" fontId="8" fillId="0" borderId="21" xfId="0" applyNumberFormat="1" applyFont="1" applyFill="1" applyBorder="1" applyAlignment="1" applyProtection="1">
      <alignment horizontal="center" vertical="center"/>
      <protection locked="0"/>
    </xf>
    <xf numFmtId="4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22" xfId="0" applyFont="1" applyBorder="1" applyAlignment="1">
      <alignment horizontal="center" vertical="center"/>
    </xf>
    <xf numFmtId="4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4" fontId="7" fillId="0" borderId="18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Border="1" applyAlignment="1">
      <alignment horizontal="center" vertical="center"/>
    </xf>
    <xf numFmtId="4" fontId="7" fillId="0" borderId="21" xfId="0" applyNumberFormat="1" applyFont="1" applyFill="1" applyBorder="1" applyAlignment="1" applyProtection="1">
      <alignment horizontal="right" vertical="center"/>
      <protection locked="0"/>
    </xf>
    <xf numFmtId="4" fontId="7" fillId="0" borderId="18" xfId="0" applyNumberFormat="1" applyFont="1" applyFill="1" applyBorder="1" applyAlignment="1" applyProtection="1">
      <alignment horizontal="right" vertical="center"/>
      <protection locked="0"/>
    </xf>
    <xf numFmtId="4" fontId="7" fillId="0" borderId="2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0" fontId="15" fillId="0" borderId="0" xfId="0" applyNumberFormat="1" applyFont="1" applyAlignment="1">
      <alignment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52" applyFont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6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wrapText="1"/>
      <protection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Alignment="1">
      <alignment wrapText="1"/>
      <protection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left" vertical="center"/>
      <protection locked="0"/>
    </xf>
    <xf numFmtId="4" fontId="8" fillId="0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4" fontId="7" fillId="0" borderId="30" xfId="0" applyNumberFormat="1" applyFont="1" applyFill="1" applyBorder="1" applyAlignment="1" applyProtection="1">
      <alignment vertical="center"/>
      <protection locked="0"/>
    </xf>
    <xf numFmtId="4" fontId="8" fillId="0" borderId="30" xfId="0" applyNumberFormat="1" applyFont="1" applyFill="1" applyBorder="1" applyAlignment="1" applyProtection="1">
      <alignment horizontal="center" vertical="center"/>
      <protection locked="0"/>
    </xf>
    <xf numFmtId="4" fontId="8" fillId="0" borderId="30" xfId="0" applyNumberFormat="1" applyFont="1" applyFill="1" applyBorder="1" applyAlignment="1" applyProtection="1">
      <alignment vertical="center"/>
      <protection locked="0"/>
    </xf>
    <xf numFmtId="0" fontId="8" fillId="0" borderId="31" xfId="0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0" fontId="9" fillId="0" borderId="36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9" fillId="0" borderId="38" xfId="0" applyFont="1" applyBorder="1" applyAlignment="1">
      <alignment/>
    </xf>
    <xf numFmtId="0" fontId="7" fillId="0" borderId="39" xfId="0" applyFont="1" applyBorder="1" applyAlignment="1">
      <alignment horizontal="left"/>
    </xf>
    <xf numFmtId="0" fontId="9" fillId="0" borderId="39" xfId="0" applyFont="1" applyBorder="1" applyAlignment="1">
      <alignment/>
    </xf>
    <xf numFmtId="4" fontId="9" fillId="0" borderId="39" xfId="0" applyNumberFormat="1" applyFont="1" applyBorder="1" applyAlignment="1">
      <alignment/>
    </xf>
    <xf numFmtId="4" fontId="9" fillId="0" borderId="39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right"/>
    </xf>
    <xf numFmtId="0" fontId="9" fillId="0" borderId="40" xfId="0" applyFont="1" applyBorder="1" applyAlignment="1">
      <alignment/>
    </xf>
    <xf numFmtId="4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 applyProtection="1">
      <alignment horizontal="center" vertical="center"/>
      <protection locked="0"/>
    </xf>
    <xf numFmtId="4" fontId="14" fillId="32" borderId="41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9" fillId="0" borderId="32" xfId="0" applyNumberFormat="1" applyFont="1" applyBorder="1" applyAlignment="1">
      <alignment horizont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4" fontId="13" fillId="0" borderId="25" xfId="0" applyNumberFormat="1" applyFont="1" applyFill="1" applyBorder="1" applyAlignment="1" applyProtection="1">
      <alignment horizontal="right" vertical="top"/>
      <protection locked="0"/>
    </xf>
    <xf numFmtId="14" fontId="13" fillId="0" borderId="34" xfId="0" applyNumberFormat="1" applyFont="1" applyFill="1" applyBorder="1" applyAlignment="1" applyProtection="1">
      <alignment horizontal="right" vertical="top"/>
      <protection locked="0"/>
    </xf>
    <xf numFmtId="14" fontId="13" fillId="0" borderId="47" xfId="0" applyNumberFormat="1" applyFont="1" applyFill="1" applyBorder="1" applyAlignment="1" applyProtection="1">
      <alignment horizontal="right" vertical="top"/>
      <protection locked="0"/>
    </xf>
    <xf numFmtId="4" fontId="14" fillId="0" borderId="13" xfId="0" applyNumberFormat="1" applyFont="1" applyFill="1" applyBorder="1" applyAlignment="1" applyProtection="1">
      <alignment horizontal="center" vertical="center"/>
      <protection locked="0"/>
    </xf>
    <xf numFmtId="4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50" xfId="0" applyFont="1" applyFill="1" applyBorder="1" applyAlignment="1" applyProtection="1">
      <alignment horizontal="center" vertical="center" textRotation="90"/>
      <protection locked="0"/>
    </xf>
    <xf numFmtId="0" fontId="13" fillId="0" borderId="51" xfId="0" applyFont="1" applyFill="1" applyBorder="1" applyAlignment="1" applyProtection="1">
      <alignment horizontal="center" vertical="center" textRotation="90"/>
      <protection locked="0"/>
    </xf>
    <xf numFmtId="0" fontId="13" fillId="0" borderId="52" xfId="0" applyFont="1" applyFill="1" applyBorder="1" applyAlignment="1" applyProtection="1">
      <alignment horizontal="center" vertical="center" textRotation="90"/>
      <protection locked="0"/>
    </xf>
    <xf numFmtId="4" fontId="13" fillId="0" borderId="14" xfId="0" applyNumberFormat="1" applyFont="1" applyFill="1" applyBorder="1" applyAlignment="1" applyProtection="1">
      <alignment horizontal="center" vertical="center"/>
      <protection locked="0"/>
    </xf>
    <xf numFmtId="4" fontId="13" fillId="0" borderId="45" xfId="0" applyNumberFormat="1" applyFont="1" applyFill="1" applyBorder="1" applyAlignment="1" applyProtection="1">
      <alignment horizontal="center" vertical="center"/>
      <protection locked="0"/>
    </xf>
    <xf numFmtId="4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4" fontId="14" fillId="0" borderId="53" xfId="0" applyNumberFormat="1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Fill="1" applyBorder="1" applyAlignment="1" applyProtection="1">
      <alignment horizontal="center"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 locked="0"/>
    </xf>
    <xf numFmtId="4" fontId="14" fillId="0" borderId="57" xfId="0" applyNumberFormat="1" applyFont="1" applyFill="1" applyBorder="1" applyAlignment="1" applyProtection="1">
      <alignment horizontal="center" vertical="center"/>
      <protection locked="0"/>
    </xf>
    <xf numFmtId="4" fontId="9" fillId="0" borderId="29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4" fontId="14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_ORÇAMENTO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2" max="2" width="27.421875" style="0" customWidth="1"/>
    <col min="3" max="6" width="10.7109375" style="0" customWidth="1"/>
    <col min="7" max="7" width="10.7109375" style="3" customWidth="1"/>
    <col min="8" max="15" width="0" style="0" hidden="1" customWidth="1"/>
  </cols>
  <sheetData>
    <row r="1" spans="1:7" ht="15" customHeight="1">
      <c r="A1" s="144" t="s">
        <v>30</v>
      </c>
      <c r="B1" s="144"/>
      <c r="C1" s="144"/>
      <c r="D1" s="144"/>
      <c r="E1" s="144"/>
      <c r="F1" s="144"/>
      <c r="G1" s="144"/>
    </row>
    <row r="2" ht="15" customHeight="1">
      <c r="G2" s="13">
        <f>ORÇAMENTO!A5</f>
        <v>43521</v>
      </c>
    </row>
    <row r="3" ht="15" customHeight="1">
      <c r="A3" s="2" t="str">
        <f>ORÇAMENTO!A2</f>
        <v>PREFEITURA MUNICIPAL DE ENTRE IJUIS</v>
      </c>
    </row>
    <row r="4" ht="15" customHeight="1">
      <c r="A4" s="2" t="str">
        <f>ORÇAMENTO!A3</f>
        <v>TABULEIRO PONTE CONCRETO ARMADO PRÉ-MOLDADO 5,50X10,00</v>
      </c>
    </row>
    <row r="5" ht="15" customHeight="1">
      <c r="A5" s="2" t="str">
        <f>ORÇAMENTO!A4</f>
        <v>PONTE SOBRE O LAJEADO TABOÃO - ESQUINA MISSÕES - ENTRE IJUIS - RS</v>
      </c>
    </row>
    <row r="6" ht="15" customHeight="1"/>
    <row r="7" spans="3:7" s="2" customFormat="1" ht="15" customHeight="1">
      <c r="C7" s="144" t="s">
        <v>35</v>
      </c>
      <c r="D7" s="144"/>
      <c r="E7" s="144"/>
      <c r="G7" s="4"/>
    </row>
    <row r="8" spans="1:7" s="2" customFormat="1" ht="15" customHeight="1">
      <c r="A8" s="5" t="s">
        <v>31</v>
      </c>
      <c r="B8" s="5" t="s">
        <v>32</v>
      </c>
      <c r="C8" s="5">
        <v>30</v>
      </c>
      <c r="D8" s="5">
        <v>60</v>
      </c>
      <c r="E8" s="5">
        <v>90</v>
      </c>
      <c r="F8" s="5" t="s">
        <v>33</v>
      </c>
      <c r="G8" s="7" t="s">
        <v>34</v>
      </c>
    </row>
    <row r="9" spans="1:7" ht="15" customHeight="1">
      <c r="A9" s="8"/>
      <c r="B9" s="8"/>
      <c r="C9" s="8"/>
      <c r="D9" s="8"/>
      <c r="E9" s="8"/>
      <c r="F9" s="6"/>
      <c r="G9" s="9"/>
    </row>
    <row r="10" spans="1:7" ht="15" customHeight="1">
      <c r="A10" s="5" t="str">
        <f>ORÇAMENTO!A9</f>
        <v>1.0</v>
      </c>
      <c r="B10" s="6" t="str">
        <f>ORÇAMENTO!B9</f>
        <v>SERVIÇOS PRELIMINARES</v>
      </c>
      <c r="C10" s="11">
        <f>F10/2</f>
        <v>2191.36204</v>
      </c>
      <c r="D10" s="11">
        <f>F10/2</f>
        <v>2191.36204</v>
      </c>
      <c r="E10" s="11">
        <f>ORÇAMENTO!L9/4</f>
        <v>0</v>
      </c>
      <c r="F10" s="12">
        <f>ORÇAMENTO!K9</f>
        <v>4382.72408</v>
      </c>
      <c r="G10" s="9">
        <f>F10/$F$15</f>
        <v>0.04768414707840809</v>
      </c>
    </row>
    <row r="11" spans="1:7" ht="15" customHeight="1">
      <c r="A11" s="5" t="str">
        <f>ORÇAMENTO!A18</f>
        <v>2.0</v>
      </c>
      <c r="B11" s="6" t="str">
        <f>ORÇAMENTO!B18</f>
        <v>INFRA-ESTRUTURA  (EXISTENTE)</v>
      </c>
      <c r="C11" s="11">
        <f>ORÇAMENTO!L18</f>
        <v>0</v>
      </c>
      <c r="D11" s="11"/>
      <c r="E11" s="11"/>
      <c r="F11" s="12">
        <f>ORÇAMENTO!K18</f>
        <v>0</v>
      </c>
      <c r="G11" s="9">
        <f>F11/$F$15</f>
        <v>0</v>
      </c>
    </row>
    <row r="12" spans="1:7" ht="15" customHeight="1">
      <c r="A12" s="5" t="str">
        <f>ORÇAMENTO!A20</f>
        <v>3.0</v>
      </c>
      <c r="B12" s="6" t="str">
        <f>ORÇAMENTO!B20</f>
        <v>MESO-ESTRUTURA</v>
      </c>
      <c r="C12" s="11">
        <f>F12</f>
        <v>4917.869251290001</v>
      </c>
      <c r="D12" s="11">
        <f>ORÇAMENTO!L20*0.8</f>
        <v>0</v>
      </c>
      <c r="E12" s="11">
        <f>ORÇAMENTO!L20*0.2</f>
        <v>0</v>
      </c>
      <c r="F12" s="12">
        <f>ORÇAMENTO!K20</f>
        <v>4917.869251290001</v>
      </c>
      <c r="G12" s="9">
        <f>F12/$F$15</f>
        <v>0.05350653986205151</v>
      </c>
    </row>
    <row r="13" spans="1:7" ht="15" customHeight="1">
      <c r="A13" s="5" t="str">
        <f>ORÇAMENTO!A23</f>
        <v>4.0</v>
      </c>
      <c r="B13" s="6" t="str">
        <f>ORÇAMENTO!B23</f>
        <v>SUPERESTRUTURA</v>
      </c>
      <c r="C13" s="11">
        <f>F13/2</f>
        <v>41305.475553075</v>
      </c>
      <c r="D13" s="11">
        <f>F13/2</f>
        <v>41305.475553075</v>
      </c>
      <c r="E13" s="11">
        <f>ORÇAMENTO!L23*0.8</f>
        <v>0</v>
      </c>
      <c r="F13" s="12">
        <f>ORÇAMENTO!K23</f>
        <v>82610.95110615</v>
      </c>
      <c r="G13" s="9">
        <f>F13/$F$15</f>
        <v>0.8988092042592916</v>
      </c>
    </row>
    <row r="14" spans="1:7" ht="15" customHeight="1">
      <c r="A14" s="10"/>
      <c r="B14" s="8"/>
      <c r="C14" s="8"/>
      <c r="D14" s="8"/>
      <c r="E14" s="8"/>
      <c r="F14" s="12"/>
      <c r="G14" s="9"/>
    </row>
    <row r="15" spans="1:7" s="2" customFormat="1" ht="15" customHeight="1">
      <c r="A15" s="6"/>
      <c r="B15" s="5" t="s">
        <v>33</v>
      </c>
      <c r="C15" s="12">
        <f>SUM(C10:C13)</f>
        <v>48414.706844365</v>
      </c>
      <c r="D15" s="12">
        <f>SUM(D10:D13)</f>
        <v>43496.837593075</v>
      </c>
      <c r="E15" s="12">
        <f>SUM(E10:E13)</f>
        <v>0</v>
      </c>
      <c r="F15" s="12">
        <f>SUM(F10:F13)+0.01</f>
        <v>91911.55443743999</v>
      </c>
      <c r="G15" s="9"/>
    </row>
    <row r="16" spans="1:7" s="4" customFormat="1" ht="15" customHeight="1">
      <c r="A16" s="9"/>
      <c r="B16" s="7" t="s">
        <v>34</v>
      </c>
      <c r="C16" s="9">
        <f>C15/$F$15</f>
        <v>0.5267532155309014</v>
      </c>
      <c r="D16" s="9">
        <f>D15/$F$15</f>
        <v>0.4732466756688498</v>
      </c>
      <c r="E16" s="9">
        <f>E15/$F$15</f>
        <v>0</v>
      </c>
      <c r="F16" s="9">
        <f>F15/$F$15</f>
        <v>1</v>
      </c>
      <c r="G16" s="9"/>
    </row>
    <row r="19" spans="1:2" ht="12.75">
      <c r="A19" s="84" t="s">
        <v>52</v>
      </c>
      <c r="B19" s="19"/>
    </row>
    <row r="20" ht="12.75">
      <c r="B20" s="20"/>
    </row>
    <row r="21" ht="12.75">
      <c r="B21" s="20"/>
    </row>
    <row r="22" ht="12.75">
      <c r="B22" s="20"/>
    </row>
    <row r="23" spans="2:7" ht="12.75">
      <c r="B23" s="110"/>
      <c r="C23" s="111"/>
      <c r="D23" s="109"/>
      <c r="E23" s="109"/>
      <c r="G23"/>
    </row>
    <row r="24" spans="2:7" ht="12.75">
      <c r="B24" s="111" t="s">
        <v>47</v>
      </c>
      <c r="C24" s="111"/>
      <c r="D24" s="145" t="s">
        <v>42</v>
      </c>
      <c r="E24" s="145"/>
      <c r="F24" s="145"/>
      <c r="G24" s="145"/>
    </row>
    <row r="25" spans="2:7" ht="12.75">
      <c r="B25" s="112" t="s">
        <v>41</v>
      </c>
      <c r="C25" s="112"/>
      <c r="D25" s="143" t="s">
        <v>43</v>
      </c>
      <c r="E25" s="143"/>
      <c r="F25" s="143"/>
      <c r="G25" s="143"/>
    </row>
  </sheetData>
  <sheetProtection/>
  <mergeCells count="4">
    <mergeCell ref="D25:G25"/>
    <mergeCell ref="C7:E7"/>
    <mergeCell ref="D24:G24"/>
    <mergeCell ref="A1:G1"/>
  </mergeCells>
  <printOptions horizontalCentered="1"/>
  <pageMargins left="1.1811023622047245" right="0.7874015748031497" top="1.1811023622047245" bottom="0.984251968503937" header="0.5118110236220472" footer="0.5118110236220472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31">
      <selection activeCell="O60" sqref="O60"/>
    </sheetView>
  </sheetViews>
  <sheetFormatPr defaultColWidth="9.140625" defaultRowHeight="12.75"/>
  <cols>
    <col min="1" max="1" width="4.00390625" style="1" customWidth="1"/>
    <col min="2" max="2" width="53.140625" style="46" customWidth="1"/>
    <col min="3" max="3" width="6.140625" style="38" customWidth="1"/>
    <col min="4" max="4" width="5.00390625" style="1" customWidth="1"/>
    <col min="5" max="5" width="6.7109375" style="39" customWidth="1"/>
    <col min="6" max="6" width="7.7109375" style="39" customWidth="1"/>
    <col min="7" max="7" width="5.8515625" style="40" customWidth="1"/>
    <col min="8" max="8" width="7.28125" style="40" customWidth="1"/>
    <col min="9" max="9" width="7.57421875" style="39" customWidth="1"/>
    <col min="10" max="11" width="8.7109375" style="39" customWidth="1"/>
    <col min="12" max="12" width="8.7109375" style="40" customWidth="1"/>
    <col min="13" max="13" width="9.57421875" style="1" customWidth="1"/>
    <col min="14" max="14" width="12.140625" style="85" customWidth="1"/>
    <col min="15" max="15" width="14.57421875" style="85" customWidth="1"/>
    <col min="16" max="16" width="9.140625" style="1" customWidth="1"/>
    <col min="17" max="28" width="0" style="1" hidden="1" customWidth="1"/>
    <col min="29" max="16384" width="9.140625" style="1" customWidth="1"/>
  </cols>
  <sheetData>
    <row r="1" spans="1:13" ht="15.75" thickBot="1">
      <c r="A1" s="146" t="s">
        <v>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</row>
    <row r="2" spans="1:13" ht="15.75" thickBot="1">
      <c r="A2" s="149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</row>
    <row r="3" spans="1:13" ht="15.75" thickBot="1">
      <c r="A3" s="146" t="s">
        <v>95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</row>
    <row r="4" spans="1:13" ht="15.75" thickBot="1">
      <c r="A4" s="149" t="s">
        <v>102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</row>
    <row r="5" spans="1:13" ht="15">
      <c r="A5" s="158">
        <v>43521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20.25" customHeight="1">
      <c r="A6" s="166" t="s">
        <v>101</v>
      </c>
      <c r="B6" s="172" t="s">
        <v>32</v>
      </c>
      <c r="C6" s="169" t="s">
        <v>96</v>
      </c>
      <c r="D6" s="190" t="s">
        <v>97</v>
      </c>
      <c r="E6" s="175" t="s">
        <v>48</v>
      </c>
      <c r="F6" s="176"/>
      <c r="G6" s="161" t="s">
        <v>45</v>
      </c>
      <c r="H6" s="162"/>
      <c r="I6" s="181" t="s">
        <v>50</v>
      </c>
      <c r="J6" s="182"/>
      <c r="K6" s="152" t="s">
        <v>98</v>
      </c>
      <c r="L6" s="152" t="s">
        <v>100</v>
      </c>
      <c r="M6" s="163" t="s">
        <v>99</v>
      </c>
    </row>
    <row r="7" spans="1:15" ht="15">
      <c r="A7" s="167"/>
      <c r="B7" s="173"/>
      <c r="C7" s="170"/>
      <c r="D7" s="191"/>
      <c r="E7" s="177"/>
      <c r="F7" s="178"/>
      <c r="G7" s="161" t="s">
        <v>44</v>
      </c>
      <c r="H7" s="162"/>
      <c r="I7" s="183"/>
      <c r="J7" s="184"/>
      <c r="K7" s="153"/>
      <c r="L7" s="153"/>
      <c r="M7" s="164"/>
      <c r="N7" s="86"/>
      <c r="O7" s="86"/>
    </row>
    <row r="8" spans="1:15" ht="16.5" thickBot="1">
      <c r="A8" s="168"/>
      <c r="B8" s="174"/>
      <c r="C8" s="171"/>
      <c r="D8" s="192"/>
      <c r="E8" s="136" t="s">
        <v>37</v>
      </c>
      <c r="F8" s="137" t="s">
        <v>3</v>
      </c>
      <c r="G8" s="136" t="s">
        <v>37</v>
      </c>
      <c r="H8" s="137" t="s">
        <v>3</v>
      </c>
      <c r="I8" s="137" t="s">
        <v>37</v>
      </c>
      <c r="J8" s="137" t="s">
        <v>3</v>
      </c>
      <c r="K8" s="154"/>
      <c r="L8" s="154"/>
      <c r="M8" s="165"/>
      <c r="N8" s="87"/>
      <c r="O8" s="42"/>
    </row>
    <row r="9" spans="1:13" ht="15">
      <c r="A9" s="74" t="s">
        <v>94</v>
      </c>
      <c r="B9" s="120" t="s">
        <v>40</v>
      </c>
      <c r="C9" s="75"/>
      <c r="D9" s="73"/>
      <c r="E9" s="75"/>
      <c r="F9" s="63"/>
      <c r="G9" s="63"/>
      <c r="H9" s="63"/>
      <c r="I9" s="64"/>
      <c r="J9" s="64"/>
      <c r="K9" s="64">
        <f>SUM(L12:L17)</f>
        <v>4382.72408</v>
      </c>
      <c r="L9" s="63"/>
      <c r="M9" s="76"/>
    </row>
    <row r="10" spans="1:13" ht="15">
      <c r="A10" s="22"/>
      <c r="B10" s="113"/>
      <c r="C10" s="23"/>
      <c r="D10" s="24"/>
      <c r="E10" s="23"/>
      <c r="F10" s="25"/>
      <c r="G10" s="25"/>
      <c r="H10" s="25"/>
      <c r="I10" s="26"/>
      <c r="J10" s="26"/>
      <c r="K10" s="26"/>
      <c r="L10" s="25"/>
      <c r="M10" s="27"/>
    </row>
    <row r="11" spans="1:13" ht="15">
      <c r="A11" s="22" t="s">
        <v>7</v>
      </c>
      <c r="B11" s="28" t="s">
        <v>18</v>
      </c>
      <c r="C11" s="23"/>
      <c r="D11" s="24"/>
      <c r="E11" s="23"/>
      <c r="F11" s="25"/>
      <c r="G11" s="25"/>
      <c r="H11" s="25"/>
      <c r="I11" s="18"/>
      <c r="J11" s="18"/>
      <c r="K11" s="18"/>
      <c r="L11" s="25"/>
      <c r="M11" s="27"/>
    </row>
    <row r="12" spans="1:15" ht="15">
      <c r="A12" s="16" t="s">
        <v>8</v>
      </c>
      <c r="B12" s="28" t="s">
        <v>27</v>
      </c>
      <c r="C12" s="49">
        <v>5</v>
      </c>
      <c r="D12" s="14" t="s">
        <v>22</v>
      </c>
      <c r="E12" s="49">
        <v>131.06</v>
      </c>
      <c r="F12" s="49"/>
      <c r="G12" s="15"/>
      <c r="H12" s="15"/>
      <c r="I12" s="18">
        <f>C12*E12*(1+$B$51/100)</f>
        <v>812.7685899999999</v>
      </c>
      <c r="J12" s="18"/>
      <c r="K12" s="18"/>
      <c r="L12" s="15">
        <f>I12+J12</f>
        <v>812.7685899999999</v>
      </c>
      <c r="M12" s="17">
        <v>90779</v>
      </c>
      <c r="N12" s="88"/>
      <c r="O12" s="88"/>
    </row>
    <row r="13" spans="1:13" ht="15">
      <c r="A13" s="16"/>
      <c r="B13" s="28"/>
      <c r="C13" s="49"/>
      <c r="D13" s="14"/>
      <c r="E13" s="49"/>
      <c r="F13" s="49"/>
      <c r="G13" s="15"/>
      <c r="H13" s="15"/>
      <c r="I13" s="18"/>
      <c r="J13" s="18"/>
      <c r="K13" s="18"/>
      <c r="L13" s="15"/>
      <c r="M13" s="17"/>
    </row>
    <row r="14" spans="1:13" ht="15">
      <c r="A14" s="22" t="s">
        <v>9</v>
      </c>
      <c r="B14" s="28" t="s">
        <v>19</v>
      </c>
      <c r="C14" s="51"/>
      <c r="D14" s="24"/>
      <c r="E14" s="49"/>
      <c r="F14" s="50"/>
      <c r="G14" s="25"/>
      <c r="H14" s="25"/>
      <c r="I14" s="18"/>
      <c r="J14" s="18"/>
      <c r="K14" s="18"/>
      <c r="L14" s="25"/>
      <c r="M14" s="17"/>
    </row>
    <row r="15" spans="1:15" ht="15">
      <c r="A15" s="16" t="s">
        <v>10</v>
      </c>
      <c r="B15" s="28" t="s">
        <v>54</v>
      </c>
      <c r="C15" s="49">
        <v>2</v>
      </c>
      <c r="D15" s="14" t="s">
        <v>29</v>
      </c>
      <c r="E15" s="49"/>
      <c r="F15" s="49">
        <v>406.25</v>
      </c>
      <c r="G15" s="15"/>
      <c r="H15" s="15"/>
      <c r="I15" s="18"/>
      <c r="J15" s="18">
        <f>C15*F15*(1+$B$51/100)</f>
        <v>1007.74375</v>
      </c>
      <c r="K15" s="18"/>
      <c r="L15" s="15">
        <f>I15+J15</f>
        <v>1007.74375</v>
      </c>
      <c r="M15" s="17" t="s">
        <v>51</v>
      </c>
      <c r="N15" s="88"/>
      <c r="O15" s="88"/>
    </row>
    <row r="16" spans="1:15" ht="15">
      <c r="A16" s="16" t="s">
        <v>11</v>
      </c>
      <c r="B16" s="28" t="s">
        <v>28</v>
      </c>
      <c r="C16" s="49">
        <v>20</v>
      </c>
      <c r="D16" s="14" t="s">
        <v>22</v>
      </c>
      <c r="E16" s="49"/>
      <c r="F16" s="49">
        <v>103.29</v>
      </c>
      <c r="G16" s="15"/>
      <c r="H16" s="15"/>
      <c r="I16" s="18"/>
      <c r="J16" s="18">
        <f>C16*F16*(1+$B$51/100)</f>
        <v>2562.21174</v>
      </c>
      <c r="K16" s="18"/>
      <c r="L16" s="15">
        <f>I16+J16</f>
        <v>2562.21174</v>
      </c>
      <c r="M16" s="17">
        <v>73417</v>
      </c>
      <c r="N16" s="88"/>
      <c r="O16" s="88"/>
    </row>
    <row r="17" spans="1:13" ht="15.75" thickBot="1">
      <c r="A17" s="77"/>
      <c r="B17" s="115"/>
      <c r="C17" s="71"/>
      <c r="D17" s="67"/>
      <c r="E17" s="71"/>
      <c r="F17" s="71"/>
      <c r="G17" s="66"/>
      <c r="H17" s="66"/>
      <c r="I17" s="78"/>
      <c r="J17" s="78"/>
      <c r="K17" s="78"/>
      <c r="L17" s="79"/>
      <c r="M17" s="69"/>
    </row>
    <row r="18" spans="1:13" ht="15">
      <c r="A18" s="80" t="s">
        <v>93</v>
      </c>
      <c r="B18" s="117" t="s">
        <v>55</v>
      </c>
      <c r="C18" s="72"/>
      <c r="D18" s="73"/>
      <c r="E18" s="70"/>
      <c r="F18" s="60"/>
      <c r="G18" s="63"/>
      <c r="H18" s="63"/>
      <c r="I18" s="64"/>
      <c r="J18" s="64"/>
      <c r="K18" s="64"/>
      <c r="L18" s="64"/>
      <c r="M18" s="65"/>
    </row>
    <row r="19" spans="1:13" ht="12" customHeight="1" thickBot="1">
      <c r="A19" s="82"/>
      <c r="B19" s="114"/>
      <c r="C19" s="55"/>
      <c r="D19" s="56"/>
      <c r="E19" s="55"/>
      <c r="F19" s="55"/>
      <c r="G19" s="57"/>
      <c r="H19" s="57"/>
      <c r="I19" s="58"/>
      <c r="J19" s="58"/>
      <c r="K19" s="58"/>
      <c r="L19" s="57"/>
      <c r="M19" s="59"/>
    </row>
    <row r="20" spans="1:13" ht="15">
      <c r="A20" s="80" t="s">
        <v>92</v>
      </c>
      <c r="B20" s="117" t="s">
        <v>20</v>
      </c>
      <c r="C20" s="60"/>
      <c r="D20" s="61"/>
      <c r="E20" s="70"/>
      <c r="F20" s="60"/>
      <c r="G20" s="63"/>
      <c r="H20" s="63"/>
      <c r="I20" s="63"/>
      <c r="J20" s="63"/>
      <c r="K20" s="63">
        <f>SUM(L21:L22)</f>
        <v>4917.869251290001</v>
      </c>
      <c r="L20" s="63"/>
      <c r="M20" s="65"/>
    </row>
    <row r="21" spans="1:15" ht="15">
      <c r="A21" s="54" t="s">
        <v>12</v>
      </c>
      <c r="B21" s="28" t="s">
        <v>46</v>
      </c>
      <c r="C21" s="49">
        <v>2.79</v>
      </c>
      <c r="D21" s="14" t="s">
        <v>5</v>
      </c>
      <c r="E21" s="49">
        <v>426.35</v>
      </c>
      <c r="F21" s="49">
        <v>994.82</v>
      </c>
      <c r="G21" s="15"/>
      <c r="H21" s="15"/>
      <c r="I21" s="18">
        <f>C21*E21*(1+$B$51/100)</f>
        <v>1475.3573149500003</v>
      </c>
      <c r="J21" s="18">
        <f>C21*F21*(1+$B$51/100)</f>
        <v>3442.5119363400004</v>
      </c>
      <c r="K21" s="18"/>
      <c r="L21" s="15">
        <f>I21+J21</f>
        <v>4917.869251290001</v>
      </c>
      <c r="M21" s="29">
        <v>95952</v>
      </c>
      <c r="N21" s="88"/>
      <c r="O21" s="88"/>
    </row>
    <row r="22" spans="1:15" ht="15.75" thickBot="1">
      <c r="A22" s="81"/>
      <c r="B22" s="116"/>
      <c r="C22" s="71"/>
      <c r="D22" s="67"/>
      <c r="E22" s="66"/>
      <c r="F22" s="71"/>
      <c r="G22" s="66"/>
      <c r="H22" s="66"/>
      <c r="I22" s="68"/>
      <c r="J22" s="68"/>
      <c r="K22" s="68"/>
      <c r="L22" s="66"/>
      <c r="M22" s="69"/>
      <c r="N22" s="37"/>
      <c r="O22" s="37"/>
    </row>
    <row r="23" spans="1:15" s="45" customFormat="1" ht="12.75" customHeight="1">
      <c r="A23" s="80" t="s">
        <v>91</v>
      </c>
      <c r="B23" s="117" t="s">
        <v>21</v>
      </c>
      <c r="C23" s="60"/>
      <c r="D23" s="61"/>
      <c r="E23" s="62"/>
      <c r="F23" s="60"/>
      <c r="G23" s="63"/>
      <c r="H23" s="63"/>
      <c r="I23" s="64"/>
      <c r="J23" s="64"/>
      <c r="K23" s="64">
        <f>SUM(L25:L47)</f>
        <v>82610.95110615</v>
      </c>
      <c r="L23" s="63"/>
      <c r="M23" s="65"/>
      <c r="N23" s="93"/>
      <c r="O23" s="93"/>
    </row>
    <row r="24" spans="1:15" s="45" customFormat="1" ht="12.75" customHeight="1">
      <c r="A24" s="98"/>
      <c r="B24" s="99"/>
      <c r="C24" s="100"/>
      <c r="D24" s="101"/>
      <c r="E24" s="102"/>
      <c r="F24" s="100"/>
      <c r="G24" s="103"/>
      <c r="H24" s="103"/>
      <c r="I24" s="104"/>
      <c r="J24" s="104"/>
      <c r="K24" s="104"/>
      <c r="L24" s="103"/>
      <c r="M24" s="105"/>
      <c r="N24" s="93"/>
      <c r="O24" s="93"/>
    </row>
    <row r="25" spans="1:15" s="95" customFormat="1" ht="13.5" customHeight="1">
      <c r="A25" s="83" t="s">
        <v>13</v>
      </c>
      <c r="B25" s="28" t="s">
        <v>89</v>
      </c>
      <c r="C25" s="49">
        <v>48</v>
      </c>
      <c r="D25" s="14" t="s">
        <v>38</v>
      </c>
      <c r="E25" s="18"/>
      <c r="F25" s="49"/>
      <c r="G25" s="15"/>
      <c r="H25" s="49"/>
      <c r="I25" s="18"/>
      <c r="J25" s="18"/>
      <c r="K25" s="18"/>
      <c r="L25" s="15"/>
      <c r="M25" s="47"/>
      <c r="N25" s="94"/>
      <c r="O25" s="94"/>
    </row>
    <row r="26" spans="1:15" s="95" customFormat="1" ht="13.5" customHeight="1">
      <c r="A26" s="83" t="s">
        <v>73</v>
      </c>
      <c r="B26" s="92" t="s">
        <v>56</v>
      </c>
      <c r="C26" s="106">
        <v>66</v>
      </c>
      <c r="D26" s="107" t="s">
        <v>4</v>
      </c>
      <c r="E26" s="18"/>
      <c r="F26" s="49"/>
      <c r="G26" s="15"/>
      <c r="H26" s="106">
        <v>12.53</v>
      </c>
      <c r="I26" s="18"/>
      <c r="J26" s="18">
        <f aca="true" t="shared" si="0" ref="J26:J35">C26*H26*(1+$B$51/100)</f>
        <v>1025.703294</v>
      </c>
      <c r="K26" s="18"/>
      <c r="L26" s="15">
        <f aca="true" t="shared" si="1" ref="L26:L35">I26+J26</f>
        <v>1025.703294</v>
      </c>
      <c r="M26" s="139">
        <v>90996</v>
      </c>
      <c r="N26" s="94"/>
      <c r="O26" s="94"/>
    </row>
    <row r="27" spans="1:15" s="95" customFormat="1" ht="13.5" customHeight="1">
      <c r="A27" s="83" t="s">
        <v>74</v>
      </c>
      <c r="B27" s="92" t="s">
        <v>57</v>
      </c>
      <c r="C27" s="106">
        <v>312.5</v>
      </c>
      <c r="D27" s="107" t="s">
        <v>70</v>
      </c>
      <c r="E27" s="18"/>
      <c r="F27" s="49"/>
      <c r="G27" s="15"/>
      <c r="H27" s="106">
        <v>10.12</v>
      </c>
      <c r="I27" s="18"/>
      <c r="J27" s="18">
        <f t="shared" si="0"/>
        <v>3922.448749999999</v>
      </c>
      <c r="K27" s="18"/>
      <c r="L27" s="15">
        <f t="shared" si="1"/>
        <v>3922.448749999999</v>
      </c>
      <c r="M27" s="139">
        <v>92759</v>
      </c>
      <c r="N27" s="94"/>
      <c r="O27" s="94"/>
    </row>
    <row r="28" spans="1:15" s="95" customFormat="1" ht="13.5" customHeight="1">
      <c r="A28" s="83" t="s">
        <v>75</v>
      </c>
      <c r="B28" s="92" t="s">
        <v>58</v>
      </c>
      <c r="C28" s="106">
        <v>320</v>
      </c>
      <c r="D28" s="107" t="s">
        <v>70</v>
      </c>
      <c r="E28" s="18"/>
      <c r="F28" s="49"/>
      <c r="G28" s="15"/>
      <c r="H28" s="106">
        <v>6.45</v>
      </c>
      <c r="I28" s="18"/>
      <c r="J28" s="18">
        <f t="shared" si="0"/>
        <v>2559.9791999999998</v>
      </c>
      <c r="K28" s="18"/>
      <c r="L28" s="15">
        <f t="shared" si="1"/>
        <v>2559.9791999999998</v>
      </c>
      <c r="M28" s="139">
        <v>92763</v>
      </c>
      <c r="N28" s="94"/>
      <c r="O28" s="94"/>
    </row>
    <row r="29" spans="1:15" s="95" customFormat="1" ht="13.5" customHeight="1">
      <c r="A29" s="83" t="s">
        <v>76</v>
      </c>
      <c r="B29" s="92" t="s">
        <v>59</v>
      </c>
      <c r="C29" s="106">
        <v>360</v>
      </c>
      <c r="D29" s="107" t="s">
        <v>38</v>
      </c>
      <c r="E29" s="18"/>
      <c r="F29" s="49"/>
      <c r="G29" s="15"/>
      <c r="H29" s="106">
        <v>60.94</v>
      </c>
      <c r="I29" s="18"/>
      <c r="J29" s="18">
        <f t="shared" si="0"/>
        <v>27210.197519999998</v>
      </c>
      <c r="K29" s="18"/>
      <c r="L29" s="15">
        <f t="shared" si="1"/>
        <v>27210.197519999998</v>
      </c>
      <c r="M29" s="139" t="s">
        <v>68</v>
      </c>
      <c r="N29" s="94"/>
      <c r="O29" s="94"/>
    </row>
    <row r="30" spans="1:15" s="95" customFormat="1" ht="13.5" customHeight="1">
      <c r="A30" s="83" t="s">
        <v>77</v>
      </c>
      <c r="B30" s="92" t="s">
        <v>60</v>
      </c>
      <c r="C30" s="106">
        <v>138</v>
      </c>
      <c r="D30" s="107" t="s">
        <v>70</v>
      </c>
      <c r="E30" s="18"/>
      <c r="F30" s="49"/>
      <c r="G30" s="15"/>
      <c r="H30" s="106">
        <v>6.05</v>
      </c>
      <c r="I30" s="18"/>
      <c r="J30" s="18">
        <f t="shared" si="0"/>
        <v>1035.52647</v>
      </c>
      <c r="K30" s="18"/>
      <c r="L30" s="15">
        <f t="shared" si="1"/>
        <v>1035.52647</v>
      </c>
      <c r="M30" s="139">
        <v>92764</v>
      </c>
      <c r="N30" s="94"/>
      <c r="O30" s="94"/>
    </row>
    <row r="31" spans="1:15" s="95" customFormat="1" ht="13.5" customHeight="1">
      <c r="A31" s="83" t="s">
        <v>78</v>
      </c>
      <c r="B31" s="92" t="s">
        <v>61</v>
      </c>
      <c r="C31" s="106">
        <v>7</v>
      </c>
      <c r="D31" s="107" t="s">
        <v>5</v>
      </c>
      <c r="E31" s="18"/>
      <c r="F31" s="49"/>
      <c r="G31" s="15"/>
      <c r="H31" s="106">
        <v>420.06</v>
      </c>
      <c r="I31" s="18"/>
      <c r="J31" s="18">
        <f t="shared" si="0"/>
        <v>3647.002926</v>
      </c>
      <c r="K31" s="18"/>
      <c r="L31" s="15">
        <f t="shared" si="1"/>
        <v>3647.002926</v>
      </c>
      <c r="M31" s="140">
        <v>94967</v>
      </c>
      <c r="N31" s="94"/>
      <c r="O31" s="94"/>
    </row>
    <row r="32" spans="1:15" s="95" customFormat="1" ht="13.5" customHeight="1">
      <c r="A32" s="83" t="s">
        <v>79</v>
      </c>
      <c r="B32" s="92" t="s">
        <v>62</v>
      </c>
      <c r="C32" s="106">
        <v>7</v>
      </c>
      <c r="D32" s="141" t="s">
        <v>5</v>
      </c>
      <c r="E32" s="18"/>
      <c r="F32" s="49"/>
      <c r="G32" s="15"/>
      <c r="H32" s="106">
        <v>173.8</v>
      </c>
      <c r="I32" s="18"/>
      <c r="J32" s="18">
        <f t="shared" si="0"/>
        <v>1508.9489800000001</v>
      </c>
      <c r="K32" s="18"/>
      <c r="L32" s="15">
        <f t="shared" si="1"/>
        <v>1508.9489800000001</v>
      </c>
      <c r="M32" s="139">
        <v>92873</v>
      </c>
      <c r="N32" s="94"/>
      <c r="O32" s="94"/>
    </row>
    <row r="33" spans="1:15" s="95" customFormat="1" ht="13.5" customHeight="1">
      <c r="A33" s="83" t="s">
        <v>80</v>
      </c>
      <c r="B33" s="92" t="s">
        <v>63</v>
      </c>
      <c r="C33" s="106">
        <v>8</v>
      </c>
      <c r="D33" s="107" t="s">
        <v>71</v>
      </c>
      <c r="E33" s="18"/>
      <c r="F33" s="49"/>
      <c r="G33" s="15"/>
      <c r="H33" s="106">
        <v>347.97</v>
      </c>
      <c r="I33" s="18"/>
      <c r="J33" s="18">
        <f t="shared" si="0"/>
        <v>3452.697528</v>
      </c>
      <c r="K33" s="18"/>
      <c r="L33" s="15">
        <f t="shared" si="1"/>
        <v>3452.697528</v>
      </c>
      <c r="M33" s="140">
        <v>93287</v>
      </c>
      <c r="N33" s="94"/>
      <c r="O33" s="94"/>
    </row>
    <row r="34" spans="1:15" s="95" customFormat="1" ht="13.5" customHeight="1">
      <c r="A34" s="83" t="s">
        <v>81</v>
      </c>
      <c r="B34" s="92" t="s">
        <v>64</v>
      </c>
      <c r="C34" s="106">
        <v>2700</v>
      </c>
      <c r="D34" s="107" t="s">
        <v>72</v>
      </c>
      <c r="E34" s="18"/>
      <c r="F34" s="49"/>
      <c r="G34" s="15"/>
      <c r="H34" s="106">
        <v>0.59</v>
      </c>
      <c r="I34" s="18"/>
      <c r="J34" s="18">
        <f t="shared" si="0"/>
        <v>1975.7979</v>
      </c>
      <c r="K34" s="18"/>
      <c r="L34" s="15">
        <f t="shared" si="1"/>
        <v>1975.7979</v>
      </c>
      <c r="M34" s="139">
        <v>72840</v>
      </c>
      <c r="N34" s="94"/>
      <c r="O34" s="94"/>
    </row>
    <row r="35" spans="1:15" s="95" customFormat="1" ht="13.5" customHeight="1">
      <c r="A35" s="83" t="s">
        <v>82</v>
      </c>
      <c r="B35" s="92" t="s">
        <v>65</v>
      </c>
      <c r="C35" s="106">
        <v>180</v>
      </c>
      <c r="D35" s="107" t="s">
        <v>72</v>
      </c>
      <c r="E35" s="18"/>
      <c r="F35" s="49"/>
      <c r="G35" s="15"/>
      <c r="H35" s="106">
        <v>0.89</v>
      </c>
      <c r="I35" s="18"/>
      <c r="J35" s="18">
        <f t="shared" si="0"/>
        <v>198.69606</v>
      </c>
      <c r="K35" s="18"/>
      <c r="L35" s="15">
        <f t="shared" si="1"/>
        <v>198.69606</v>
      </c>
      <c r="M35" s="139">
        <v>72838</v>
      </c>
      <c r="N35" s="94"/>
      <c r="O35" s="94"/>
    </row>
    <row r="36" spans="1:15" s="95" customFormat="1" ht="13.5" customHeight="1">
      <c r="A36" s="83"/>
      <c r="B36" s="92"/>
      <c r="C36" s="106"/>
      <c r="D36" s="107"/>
      <c r="E36" s="18"/>
      <c r="F36" s="49"/>
      <c r="G36" s="15"/>
      <c r="H36" s="106"/>
      <c r="I36" s="18"/>
      <c r="J36" s="18"/>
      <c r="K36" s="18"/>
      <c r="L36" s="15"/>
      <c r="M36" s="139"/>
      <c r="N36" s="94"/>
      <c r="O36" s="94"/>
    </row>
    <row r="37" spans="1:23" s="95" customFormat="1" ht="15" customHeight="1">
      <c r="A37" s="83" t="s">
        <v>14</v>
      </c>
      <c r="B37" s="28" t="s">
        <v>90</v>
      </c>
      <c r="C37" s="49">
        <v>55</v>
      </c>
      <c r="D37" s="14" t="s">
        <v>4</v>
      </c>
      <c r="E37" s="18"/>
      <c r="F37" s="49"/>
      <c r="G37" s="15"/>
      <c r="H37" s="49"/>
      <c r="I37" s="18"/>
      <c r="J37" s="18"/>
      <c r="K37" s="18"/>
      <c r="L37" s="15"/>
      <c r="M37" s="29"/>
      <c r="N37" s="94"/>
      <c r="O37" s="94"/>
      <c r="S37" s="96">
        <v>4254</v>
      </c>
      <c r="T37" s="97" t="s">
        <v>0</v>
      </c>
      <c r="U37" s="96" t="s">
        <v>22</v>
      </c>
      <c r="V37" s="96" t="s">
        <v>2</v>
      </c>
      <c r="W37" s="96" t="s">
        <v>1</v>
      </c>
    </row>
    <row r="38" spans="1:23" s="95" customFormat="1" ht="15" customHeight="1">
      <c r="A38" s="83" t="s">
        <v>83</v>
      </c>
      <c r="B38" s="92" t="s">
        <v>56</v>
      </c>
      <c r="C38" s="49">
        <v>55</v>
      </c>
      <c r="D38" s="107" t="s">
        <v>4</v>
      </c>
      <c r="E38" s="18"/>
      <c r="F38" s="49"/>
      <c r="G38" s="15"/>
      <c r="H38" s="106">
        <v>12.53</v>
      </c>
      <c r="I38" s="18"/>
      <c r="J38" s="18">
        <f aca="true" t="shared" si="2" ref="J38:J43">C38*H38*(1+$B$51/100)</f>
        <v>854.7527449999999</v>
      </c>
      <c r="K38" s="18"/>
      <c r="L38" s="15">
        <f aca="true" t="shared" si="3" ref="L38:L43">I38+J38</f>
        <v>854.7527449999999</v>
      </c>
      <c r="M38" s="139">
        <v>90996</v>
      </c>
      <c r="N38" s="94"/>
      <c r="O38" s="94"/>
      <c r="S38" s="96"/>
      <c r="T38" s="97"/>
      <c r="U38" s="96"/>
      <c r="V38" s="96"/>
      <c r="W38" s="96"/>
    </row>
    <row r="39" spans="1:23" s="95" customFormat="1" ht="15" customHeight="1">
      <c r="A39" s="83" t="s">
        <v>84</v>
      </c>
      <c r="B39" s="92" t="s">
        <v>66</v>
      </c>
      <c r="C39" s="49">
        <v>285</v>
      </c>
      <c r="D39" s="107" t="s">
        <v>70</v>
      </c>
      <c r="E39" s="18"/>
      <c r="F39" s="49"/>
      <c r="G39" s="15"/>
      <c r="H39" s="106">
        <v>8.39</v>
      </c>
      <c r="I39" s="18"/>
      <c r="J39" s="18">
        <f t="shared" si="2"/>
        <v>2965.743345</v>
      </c>
      <c r="K39" s="18"/>
      <c r="L39" s="15">
        <f t="shared" si="3"/>
        <v>2965.743345</v>
      </c>
      <c r="M39" s="139" t="s">
        <v>69</v>
      </c>
      <c r="N39" s="94"/>
      <c r="O39" s="94"/>
      <c r="S39" s="96"/>
      <c r="T39" s="97"/>
      <c r="U39" s="96"/>
      <c r="V39" s="96"/>
      <c r="W39" s="96"/>
    </row>
    <row r="40" spans="1:23" s="95" customFormat="1" ht="15" customHeight="1">
      <c r="A40" s="83" t="s">
        <v>85</v>
      </c>
      <c r="B40" s="92" t="s">
        <v>67</v>
      </c>
      <c r="C40" s="49">
        <v>2.2</v>
      </c>
      <c r="D40" s="107" t="s">
        <v>5</v>
      </c>
      <c r="E40" s="18"/>
      <c r="F40" s="49"/>
      <c r="G40" s="15"/>
      <c r="H40" s="106">
        <v>363.13</v>
      </c>
      <c r="I40" s="18"/>
      <c r="J40" s="18">
        <f t="shared" si="2"/>
        <v>990.8583058</v>
      </c>
      <c r="K40" s="18"/>
      <c r="L40" s="15">
        <f t="shared" si="3"/>
        <v>990.8583058</v>
      </c>
      <c r="M40" s="140">
        <v>94966</v>
      </c>
      <c r="N40" s="94"/>
      <c r="O40" s="94"/>
      <c r="S40" s="96"/>
      <c r="T40" s="97"/>
      <c r="U40" s="96"/>
      <c r="V40" s="96"/>
      <c r="W40" s="96"/>
    </row>
    <row r="41" spans="1:23" s="95" customFormat="1" ht="15" customHeight="1">
      <c r="A41" s="83" t="s">
        <v>86</v>
      </c>
      <c r="B41" s="92" t="s">
        <v>62</v>
      </c>
      <c r="C41" s="49">
        <v>2.2</v>
      </c>
      <c r="D41" s="141" t="s">
        <v>5</v>
      </c>
      <c r="E41" s="18"/>
      <c r="F41" s="49"/>
      <c r="G41" s="15"/>
      <c r="H41" s="106">
        <v>173.8</v>
      </c>
      <c r="I41" s="18"/>
      <c r="J41" s="18">
        <f t="shared" si="2"/>
        <v>474.24110800000005</v>
      </c>
      <c r="K41" s="18"/>
      <c r="L41" s="15">
        <f t="shared" si="3"/>
        <v>474.24110800000005</v>
      </c>
      <c r="M41" s="139">
        <v>92873</v>
      </c>
      <c r="N41" s="94"/>
      <c r="O41" s="94"/>
      <c r="S41" s="96"/>
      <c r="T41" s="97"/>
      <c r="U41" s="96"/>
      <c r="V41" s="96"/>
      <c r="W41" s="96"/>
    </row>
    <row r="42" spans="1:23" s="95" customFormat="1" ht="15" customHeight="1">
      <c r="A42" s="83" t="s">
        <v>87</v>
      </c>
      <c r="B42" s="92" t="s">
        <v>64</v>
      </c>
      <c r="C42" s="49">
        <v>1350</v>
      </c>
      <c r="D42" s="107" t="s">
        <v>72</v>
      </c>
      <c r="E42" s="18"/>
      <c r="F42" s="49"/>
      <c r="G42" s="15"/>
      <c r="H42" s="106">
        <v>0.59</v>
      </c>
      <c r="I42" s="18"/>
      <c r="J42" s="18">
        <f t="shared" si="2"/>
        <v>987.89895</v>
      </c>
      <c r="K42" s="18"/>
      <c r="L42" s="15">
        <f t="shared" si="3"/>
        <v>987.89895</v>
      </c>
      <c r="M42" s="139">
        <v>72840</v>
      </c>
      <c r="N42" s="94"/>
      <c r="O42" s="94"/>
      <c r="S42" s="96"/>
      <c r="T42" s="97"/>
      <c r="U42" s="96"/>
      <c r="V42" s="96"/>
      <c r="W42" s="96"/>
    </row>
    <row r="43" spans="1:23" s="95" customFormat="1" ht="15" customHeight="1">
      <c r="A43" s="83" t="s">
        <v>88</v>
      </c>
      <c r="B43" s="92" t="s">
        <v>65</v>
      </c>
      <c r="C43" s="49">
        <v>90</v>
      </c>
      <c r="D43" s="107" t="s">
        <v>72</v>
      </c>
      <c r="E43" s="18"/>
      <c r="F43" s="49"/>
      <c r="G43" s="15"/>
      <c r="H43" s="106">
        <v>0.89</v>
      </c>
      <c r="I43" s="18"/>
      <c r="J43" s="18">
        <f t="shared" si="2"/>
        <v>99.34803</v>
      </c>
      <c r="K43" s="18"/>
      <c r="L43" s="15">
        <f t="shared" si="3"/>
        <v>99.34803</v>
      </c>
      <c r="M43" s="139">
        <v>72838</v>
      </c>
      <c r="N43" s="94"/>
      <c r="O43" s="94"/>
      <c r="S43" s="96"/>
      <c r="T43" s="97"/>
      <c r="U43" s="96"/>
      <c r="V43" s="96"/>
      <c r="W43" s="96"/>
    </row>
    <row r="44" spans="1:23" s="48" customFormat="1" ht="15" customHeight="1">
      <c r="A44" s="83"/>
      <c r="B44" s="28"/>
      <c r="C44" s="49"/>
      <c r="D44" s="14"/>
      <c r="E44" s="18"/>
      <c r="F44" s="49"/>
      <c r="G44" s="15"/>
      <c r="H44" s="49"/>
      <c r="I44" s="18"/>
      <c r="J44" s="18"/>
      <c r="K44" s="18"/>
      <c r="L44" s="15"/>
      <c r="M44" s="29"/>
      <c r="N44" s="89"/>
      <c r="O44" s="89"/>
      <c r="S44" s="90"/>
      <c r="T44" s="91"/>
      <c r="U44" s="90"/>
      <c r="V44" s="90"/>
      <c r="W44" s="90"/>
    </row>
    <row r="45" spans="1:15" ht="15">
      <c r="A45" s="83" t="s">
        <v>15</v>
      </c>
      <c r="B45" s="28" t="s">
        <v>24</v>
      </c>
      <c r="C45" s="49">
        <v>9.98</v>
      </c>
      <c r="D45" s="14" t="s">
        <v>5</v>
      </c>
      <c r="E45" s="49">
        <v>426.35</v>
      </c>
      <c r="F45" s="49">
        <v>994.82</v>
      </c>
      <c r="G45" s="15"/>
      <c r="H45" s="15"/>
      <c r="I45" s="18">
        <f>C45*E45*(1+$B$51/100)</f>
        <v>5277.4430119</v>
      </c>
      <c r="J45" s="18">
        <f>C45*F45*(1+$B$51/100)</f>
        <v>12314.074955080001</v>
      </c>
      <c r="K45" s="18"/>
      <c r="L45" s="15">
        <f>I45+J45</f>
        <v>17591.51796698</v>
      </c>
      <c r="M45" s="29">
        <v>95952</v>
      </c>
      <c r="N45" s="37"/>
      <c r="O45" s="37"/>
    </row>
    <row r="46" spans="1:15" ht="15">
      <c r="A46" s="83" t="s">
        <v>16</v>
      </c>
      <c r="B46" s="28" t="s">
        <v>23</v>
      </c>
      <c r="C46" s="49">
        <v>5.82</v>
      </c>
      <c r="D46" s="14" t="s">
        <v>5</v>
      </c>
      <c r="E46" s="49">
        <v>426.35</v>
      </c>
      <c r="F46" s="49">
        <v>994.82</v>
      </c>
      <c r="G46" s="15"/>
      <c r="H46" s="15"/>
      <c r="I46" s="18">
        <f>C46*E46*(1+$B$51/100)</f>
        <v>3077.6270871000006</v>
      </c>
      <c r="J46" s="18">
        <f>C46*F46*(1+$B$51/100)</f>
        <v>7181.15393172</v>
      </c>
      <c r="K46" s="18"/>
      <c r="L46" s="15">
        <f>I46+J46</f>
        <v>10258.781018820002</v>
      </c>
      <c r="M46" s="29">
        <v>95952</v>
      </c>
      <c r="N46" s="37"/>
      <c r="O46" s="37"/>
    </row>
    <row r="47" spans="1:15" ht="15">
      <c r="A47" s="83" t="s">
        <v>17</v>
      </c>
      <c r="B47" s="28" t="s">
        <v>25</v>
      </c>
      <c r="C47" s="49">
        <v>1.05</v>
      </c>
      <c r="D47" s="14" t="s">
        <v>5</v>
      </c>
      <c r="E47" s="49">
        <v>426.35</v>
      </c>
      <c r="F47" s="49">
        <v>994.82</v>
      </c>
      <c r="G47" s="15"/>
      <c r="H47" s="15"/>
      <c r="I47" s="18">
        <f>C47*E47*(1+$B$51/100)</f>
        <v>555.24200025</v>
      </c>
      <c r="J47" s="18">
        <f>C47*F47*(1+$B$51/100)</f>
        <v>1295.5690083000002</v>
      </c>
      <c r="K47" s="18"/>
      <c r="L47" s="15">
        <f>I47+J47</f>
        <v>1850.8110085500002</v>
      </c>
      <c r="M47" s="29">
        <v>95952</v>
      </c>
      <c r="N47" s="37"/>
      <c r="O47" s="37"/>
    </row>
    <row r="48" spans="1:13" ht="15.75" thickBot="1">
      <c r="A48" s="16"/>
      <c r="B48" s="185" t="s">
        <v>6</v>
      </c>
      <c r="C48" s="186"/>
      <c r="D48" s="186"/>
      <c r="E48" s="186"/>
      <c r="F48" s="186"/>
      <c r="G48" s="186"/>
      <c r="H48" s="187"/>
      <c r="I48" s="25"/>
      <c r="J48" s="25"/>
      <c r="K48" s="25"/>
      <c r="L48" s="30"/>
      <c r="M48" s="27"/>
    </row>
    <row r="49" spans="1:13" ht="15.75" thickBot="1">
      <c r="A49" s="31"/>
      <c r="B49" s="155" t="s">
        <v>36</v>
      </c>
      <c r="C49" s="156"/>
      <c r="D49" s="156"/>
      <c r="E49" s="156"/>
      <c r="F49" s="156"/>
      <c r="G49" s="156"/>
      <c r="H49" s="157"/>
      <c r="I49" s="52">
        <f>SUM(I11:I47)</f>
        <v>11198.438004200001</v>
      </c>
      <c r="J49" s="32">
        <f>SUM(J11:J47)</f>
        <v>80713.10643324</v>
      </c>
      <c r="K49" s="52"/>
      <c r="L49" s="138">
        <f>SUM(L11:L47)+0.01</f>
        <v>91911.55443743999</v>
      </c>
      <c r="M49" s="33"/>
    </row>
    <row r="50" spans="1:13" ht="15">
      <c r="A50" s="188" t="s">
        <v>49</v>
      </c>
      <c r="B50" s="189"/>
      <c r="C50" s="21"/>
      <c r="D50" s="21"/>
      <c r="E50" s="21"/>
      <c r="F50" s="21"/>
      <c r="G50" s="21"/>
      <c r="H50" s="21"/>
      <c r="I50" s="34"/>
      <c r="J50" s="35"/>
      <c r="K50" s="35"/>
      <c r="L50" s="36"/>
      <c r="M50" s="121"/>
    </row>
    <row r="51" spans="1:13" ht="15">
      <c r="A51" s="122" t="s">
        <v>53</v>
      </c>
      <c r="B51" s="108">
        <v>24.03</v>
      </c>
      <c r="C51" s="123"/>
      <c r="D51" s="41"/>
      <c r="E51" s="124"/>
      <c r="F51" s="125"/>
      <c r="G51" s="126"/>
      <c r="H51" s="126"/>
      <c r="I51" s="125"/>
      <c r="J51" s="125"/>
      <c r="K51" s="125"/>
      <c r="L51" s="126"/>
      <c r="M51" s="127"/>
    </row>
    <row r="52" spans="1:13" ht="15">
      <c r="A52" s="122"/>
      <c r="B52" s="43"/>
      <c r="C52" s="123"/>
      <c r="D52" s="41"/>
      <c r="E52" s="125"/>
      <c r="F52" s="125"/>
      <c r="G52" s="126"/>
      <c r="H52" s="126"/>
      <c r="I52" s="125"/>
      <c r="J52" s="125"/>
      <c r="K52" s="125"/>
      <c r="L52" s="126"/>
      <c r="M52" s="127"/>
    </row>
    <row r="53" spans="1:13" ht="15">
      <c r="A53" s="122" t="s">
        <v>52</v>
      </c>
      <c r="B53" s="43"/>
      <c r="C53" s="118"/>
      <c r="D53" s="41"/>
      <c r="E53" s="128"/>
      <c r="F53" s="125"/>
      <c r="G53" s="179"/>
      <c r="H53" s="179"/>
      <c r="I53" s="179"/>
      <c r="J53" s="179"/>
      <c r="K53" s="53"/>
      <c r="L53" s="126"/>
      <c r="M53" s="127"/>
    </row>
    <row r="54" spans="1:13" ht="15">
      <c r="A54" s="122"/>
      <c r="B54" s="44"/>
      <c r="C54" s="119"/>
      <c r="D54" s="41"/>
      <c r="E54" s="125"/>
      <c r="F54" s="125"/>
      <c r="G54" s="145" t="s">
        <v>42</v>
      </c>
      <c r="H54" s="145"/>
      <c r="I54" s="145"/>
      <c r="J54" s="145"/>
      <c r="K54" s="53"/>
      <c r="L54" s="126"/>
      <c r="M54" s="127"/>
    </row>
    <row r="55" spans="1:13" ht="15.75" thickBot="1">
      <c r="A55" s="129"/>
      <c r="B55" s="130"/>
      <c r="C55" s="142"/>
      <c r="D55" s="131"/>
      <c r="E55" s="132"/>
      <c r="F55" s="132"/>
      <c r="G55" s="180" t="s">
        <v>43</v>
      </c>
      <c r="H55" s="180"/>
      <c r="I55" s="180"/>
      <c r="J55" s="180"/>
      <c r="K55" s="133"/>
      <c r="L55" s="134"/>
      <c r="M55" s="135"/>
    </row>
  </sheetData>
  <sheetProtection/>
  <mergeCells count="22">
    <mergeCell ref="G55:J55"/>
    <mergeCell ref="I6:J7"/>
    <mergeCell ref="G6:H6"/>
    <mergeCell ref="B48:H48"/>
    <mergeCell ref="A50:B50"/>
    <mergeCell ref="D6:D8"/>
    <mergeCell ref="C6:C8"/>
    <mergeCell ref="B6:B8"/>
    <mergeCell ref="E6:F7"/>
    <mergeCell ref="L6:L8"/>
    <mergeCell ref="G53:J53"/>
    <mergeCell ref="G54:J54"/>
    <mergeCell ref="A1:M1"/>
    <mergeCell ref="A2:M2"/>
    <mergeCell ref="A3:M3"/>
    <mergeCell ref="A4:M4"/>
    <mergeCell ref="K6:K8"/>
    <mergeCell ref="B49:H49"/>
    <mergeCell ref="A5:M5"/>
    <mergeCell ref="G7:H7"/>
    <mergeCell ref="M6:M8"/>
    <mergeCell ref="A6:A8"/>
  </mergeCells>
  <printOptions/>
  <pageMargins left="1.0236220472440944" right="0.4724409448818898" top="0.5905511811023623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</dc:creator>
  <cp:keywords/>
  <dc:description/>
  <cp:lastModifiedBy>TecleEnter</cp:lastModifiedBy>
  <cp:lastPrinted>2019-04-17T19:12:48Z</cp:lastPrinted>
  <dcterms:created xsi:type="dcterms:W3CDTF">2011-04-09T20:43:38Z</dcterms:created>
  <dcterms:modified xsi:type="dcterms:W3CDTF">2019-04-17T19:41:11Z</dcterms:modified>
  <cp:category/>
  <cp:version/>
  <cp:contentType/>
  <cp:contentStatus/>
</cp:coreProperties>
</file>