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51" activeTab="0"/>
  </bookViews>
  <sheets>
    <sheet name="ORÇ JONNY" sheetId="1" r:id="rId1"/>
    <sheet name="ORÇ EXPEDICIONARIO" sheetId="2" state="hidden" r:id="rId2"/>
    <sheet name="ORÇ SANTO " sheetId="3" state="hidden" r:id="rId3"/>
    <sheet name="CRONO Fis. Fin." sheetId="4" state="hidden" r:id="rId4"/>
  </sheets>
  <externalReferences>
    <externalReference r:id="rId7"/>
  </externalReferences>
  <definedNames>
    <definedName name="_xlnm.Print_Area" localSheetId="3">'CRONO Fis. Fin.'!$A$1:$L$46</definedName>
    <definedName name="_xlnm.Print_Titles" localSheetId="3">'CRONO Fis. Fin.'!$A:$C,'CRONO Fis. Fin.'!$1:$6</definedName>
    <definedName name="_xlnm.Print_Titles" localSheetId="0">'ORÇ JONNY'!$1:$8</definedName>
  </definedNames>
  <calcPr fullCalcOnLoad="1"/>
</workbook>
</file>

<file path=xl/sharedStrings.xml><?xml version="1.0" encoding="utf-8"?>
<sst xmlns="http://schemas.openxmlformats.org/spreadsheetml/2006/main" count="396" uniqueCount="134">
  <si>
    <t>Item</t>
  </si>
  <si>
    <t>Qtd.</t>
  </si>
  <si>
    <t>1.2</t>
  </si>
  <si>
    <t>3.1</t>
  </si>
  <si>
    <t>Unid.</t>
  </si>
  <si>
    <t>INSTALAÇÕES</t>
  </si>
  <si>
    <t>1.1</t>
  </si>
  <si>
    <t>2.0</t>
  </si>
  <si>
    <t>PAVIMENTAÇÃO</t>
  </si>
  <si>
    <t>SERVIÇOS FINAIS E EVENTUAIS</t>
  </si>
  <si>
    <t>2.1</t>
  </si>
  <si>
    <t>2.2</t>
  </si>
  <si>
    <t>3.2</t>
  </si>
  <si>
    <t>Material</t>
  </si>
  <si>
    <t>R$ TOTAL</t>
  </si>
  <si>
    <t>3.0</t>
  </si>
  <si>
    <t>4.0</t>
  </si>
  <si>
    <t>ORÇAMENTO QUANTITATIVO</t>
  </si>
  <si>
    <t>m</t>
  </si>
  <si>
    <t>unid</t>
  </si>
  <si>
    <t>5.1</t>
  </si>
  <si>
    <t>José Paulo Meneghine</t>
  </si>
  <si>
    <t>Prefeito Municipal</t>
  </si>
  <si>
    <t>6.1</t>
  </si>
  <si>
    <t>6.2</t>
  </si>
  <si>
    <t>m²</t>
  </si>
  <si>
    <t>LUIS CARLOS FRANTZ</t>
  </si>
  <si>
    <t>Responsável Técnico</t>
  </si>
  <si>
    <t>4.2</t>
  </si>
  <si>
    <t>4.3</t>
  </si>
  <si>
    <t>1.0</t>
  </si>
  <si>
    <t>Data Base:</t>
  </si>
  <si>
    <t>Referência</t>
  </si>
  <si>
    <t>SINAPI</t>
  </si>
  <si>
    <t>TOTAL DO ITEM 7</t>
  </si>
  <si>
    <t>TOTAL DO ITEM  1</t>
  </si>
  <si>
    <t>TOTAL DO ITEM  2</t>
  </si>
  <si>
    <t>TOTAL DO ITEM  3</t>
  </si>
  <si>
    <t>TOTAL DO ITEM  4</t>
  </si>
  <si>
    <t>TOTAL DO ITEM  5</t>
  </si>
  <si>
    <t>DATA BASE:</t>
  </si>
  <si>
    <t>DESCRIÇÃO DOS SERVIÇOS</t>
  </si>
  <si>
    <t>5.0</t>
  </si>
  <si>
    <t>6.0</t>
  </si>
  <si>
    <t>Total simples</t>
  </si>
  <si>
    <t>Total acumulado</t>
  </si>
  <si>
    <t>Trechos:</t>
  </si>
  <si>
    <t xml:space="preserve">CRONOGRAMA FÍSICO FINANCEIRO DOS CALÇAMENTOS </t>
  </si>
  <si>
    <t>%</t>
  </si>
  <si>
    <t>Valor</t>
  </si>
  <si>
    <t>Prefeitura: Prefeitura Municipal de Entre-Ijuís</t>
  </si>
  <si>
    <t>Município: Entre-Ijuís</t>
  </si>
  <si>
    <t>Materiais e serviços/ Código SINAPI</t>
  </si>
  <si>
    <t>VALOR PRIMITIVO</t>
  </si>
  <si>
    <t>VALOR REAL</t>
  </si>
  <si>
    <t>NDESON</t>
  </si>
  <si>
    <t>DESON</t>
  </si>
  <si>
    <t>4.1</t>
  </si>
  <si>
    <t>4.4</t>
  </si>
  <si>
    <t>4.5</t>
  </si>
  <si>
    <t>SINAPI DESON</t>
  </si>
  <si>
    <t>SINAPI NÃO DESON</t>
  </si>
  <si>
    <t>R$ UNIT</t>
  </si>
  <si>
    <t>R$ TOTAL DESON</t>
  </si>
  <si>
    <t>R$ TOTAL NÃO DESON</t>
  </si>
  <si>
    <t>SINALIZAÇÃO VERTICAL</t>
  </si>
  <si>
    <t xml:space="preserve">SINALIZAÇÃO </t>
  </si>
  <si>
    <t>5.1.1</t>
  </si>
  <si>
    <t>5.1.2</t>
  </si>
  <si>
    <t>5.1.3</t>
  </si>
  <si>
    <t xml:space="preserve">TOTAL GERAL + BDI </t>
  </si>
  <si>
    <t>1.3</t>
  </si>
  <si>
    <t>BDI 22,60% NÃO DESONERADO</t>
  </si>
  <si>
    <t>MICRODRENAGEM**</t>
  </si>
  <si>
    <t>Observações:</t>
  </si>
  <si>
    <t>JOSÉ PAULO MENEGHINE</t>
  </si>
  <si>
    <t>4.3.1</t>
  </si>
  <si>
    <t>H</t>
  </si>
  <si>
    <t xml:space="preserve">ORÇAMENTO QUANTITATIVO </t>
  </si>
  <si>
    <t>Prefeitura Municipal de Entre-Ijuís</t>
  </si>
  <si>
    <t xml:space="preserve">Unid </t>
  </si>
  <si>
    <t>4.6</t>
  </si>
  <si>
    <t>TOTAL DO ITEM 6</t>
  </si>
  <si>
    <t>BDI  22,60%  NÃO DESONERADO</t>
  </si>
  <si>
    <t>TOTAL GERAL ACUMULADO</t>
  </si>
  <si>
    <t>FEVEREIRO 2022</t>
  </si>
  <si>
    <r>
      <rPr>
        <b/>
        <sz val="10"/>
        <rFont val="Arial"/>
        <family val="2"/>
      </rPr>
      <t xml:space="preserve">Prefeitura: </t>
    </r>
    <r>
      <rPr>
        <sz val="10"/>
        <rFont val="Arial"/>
        <family val="2"/>
      </rPr>
      <t>Prefeitura Municipal de Entre-Ijuís</t>
    </r>
  </si>
  <si>
    <r>
      <t>Obra</t>
    </r>
    <r>
      <rPr>
        <sz val="9"/>
        <rFont val="Arial"/>
        <family val="2"/>
      </rPr>
      <t>: Pavimentação com pedras irregulares de basalto, assentamento de meio-fio, drenagem e sinalização vertical</t>
    </r>
  </si>
  <si>
    <r>
      <rPr>
        <b/>
        <sz val="10"/>
        <rFont val="Arial"/>
        <family val="2"/>
      </rPr>
      <t xml:space="preserve">Município: </t>
    </r>
    <r>
      <rPr>
        <sz val="10"/>
        <rFont val="Arial"/>
        <family val="2"/>
      </rPr>
      <t>Entre-Ijuís</t>
    </r>
  </si>
  <si>
    <r>
      <t xml:space="preserve">Locação  de vias para pavimentação com nivelamento    </t>
    </r>
    <r>
      <rPr>
        <b/>
        <sz val="9"/>
        <rFont val="Arial"/>
        <family val="2"/>
      </rPr>
      <t>99064</t>
    </r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</si>
  <si>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74209/001</t>
    </r>
  </si>
  <si>
    <r>
      <t>m</t>
    </r>
    <r>
      <rPr>
        <vertAlign val="superscript"/>
        <sz val="9"/>
        <rFont val="Arial"/>
        <family val="2"/>
      </rPr>
      <t>2</t>
    </r>
  </si>
  <si>
    <r>
      <t xml:space="preserve">Sinalização com fita fixada em cone plástico, incluindo cone    </t>
    </r>
    <r>
      <rPr>
        <b/>
        <sz val="9"/>
        <rFont val="Arial"/>
        <family val="2"/>
      </rPr>
      <t>13244</t>
    </r>
  </si>
  <si>
    <r>
      <t xml:space="preserve">Regularização do subleito    </t>
    </r>
    <r>
      <rPr>
        <b/>
        <sz val="9"/>
        <rFont val="Arial"/>
        <family val="2"/>
      </rPr>
      <t>100576</t>
    </r>
  </si>
  <si>
    <r>
      <t xml:space="preserve">Fornecimento de argila de 1a para assentamento da pedra - Camada 20cm  com transporte até 10Km      </t>
    </r>
    <r>
      <rPr>
        <b/>
        <sz val="9"/>
        <rFont val="Arial"/>
        <family val="2"/>
      </rPr>
      <t xml:space="preserve"> 6081</t>
    </r>
  </si>
  <si>
    <r>
      <t>m</t>
    </r>
    <r>
      <rPr>
        <vertAlign val="superscript"/>
        <sz val="9"/>
        <rFont val="Arial"/>
        <family val="2"/>
      </rPr>
      <t>3</t>
    </r>
  </si>
  <si>
    <r>
      <t xml:space="preserve">Pavimentação com pedras irregulares incluindo rejunte com pó de brita   </t>
    </r>
    <r>
      <rPr>
        <b/>
        <sz val="9"/>
        <rFont val="Arial"/>
        <family val="2"/>
      </rPr>
      <t>Composição 01</t>
    </r>
  </si>
  <si>
    <r>
      <t xml:space="preserve">Assentamento de meio-fio de concreto pré moldados dimensões 15x13x30x100 cm (face superior x face inferior x altura x comprimento) rejuntado com argamassa 1:4 (cimento:areia) incluindo escavação e reaterro  </t>
    </r>
    <r>
      <rPr>
        <b/>
        <sz val="9"/>
        <rFont val="Arial"/>
        <family val="2"/>
      </rPr>
      <t>94273</t>
    </r>
  </si>
  <si>
    <r>
      <t xml:space="preserve">Locação Topográfica da rede pluvial   </t>
    </r>
    <r>
      <rPr>
        <b/>
        <sz val="9"/>
        <rFont val="Arial"/>
        <family val="2"/>
      </rPr>
      <t>99063</t>
    </r>
  </si>
  <si>
    <r>
      <t xml:space="preserve">Tubos de concreto simples PS1 - MF; D = 0,40 m, incluso fornecimento e instalação </t>
    </r>
    <r>
      <rPr>
        <b/>
        <sz val="9"/>
        <rFont val="Arial"/>
        <family val="2"/>
      </rPr>
      <t>95568</t>
    </r>
  </si>
  <si>
    <r>
      <t xml:space="preserve">Tubo de concreto armado MF Ø 600 mm classe PA2   </t>
    </r>
    <r>
      <rPr>
        <b/>
        <sz val="9"/>
        <rFont val="Arial"/>
        <family val="2"/>
      </rPr>
      <t xml:space="preserve"> 7762</t>
    </r>
  </si>
  <si>
    <r>
      <t xml:space="preserve">Assentamento de tubo de concreto para redes coletoras de aguas pluviais, diâmetro de 600mm, instalado em local  com baixo nivel de interferencia </t>
    </r>
    <r>
      <rPr>
        <b/>
        <sz val="9"/>
        <rFont val="Arial"/>
        <family val="2"/>
      </rPr>
      <t>92811</t>
    </r>
  </si>
  <si>
    <r>
      <t xml:space="preserve">Tubo de concreto armado MF Ø 800 mm classe PA3 com fornecimento e instalação </t>
    </r>
    <r>
      <rPr>
        <b/>
        <sz val="9"/>
        <rFont val="Arial"/>
        <family val="2"/>
      </rPr>
      <t xml:space="preserve"> 92223</t>
    </r>
  </si>
  <si>
    <r>
      <t>Caixa coletora tipo boca de lobo em alevenaria de tijolo maciço 1 vez revestido com argamassa  1:4 cimento:areia, sobre base de concreto simples FCK = 10 Mpa,  incluindo a escavação e reaterro e tampa de concreto e grelha de ferro fundido simples com requadro carga maxima 12,5T (30x100Cm) E = 15mm assentada com argamassa 1:4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Composição 07</t>
    </r>
  </si>
  <si>
    <r>
      <t>Placa Tipo R-19 de Regulamentação  de Velocidade maxima  admissível (V = 40 Km/H)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completa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Fornecimento e instalação</t>
    </r>
    <r>
      <rPr>
        <b/>
        <sz val="9"/>
        <rFont val="Arial"/>
        <family val="2"/>
      </rPr>
      <t xml:space="preserve"> Composição 04</t>
    </r>
  </si>
  <si>
    <r>
      <t xml:space="preserve">Limpeza e varedura de vias   </t>
    </r>
    <r>
      <rPr>
        <b/>
        <sz val="9"/>
        <rFont val="Arial"/>
        <family val="2"/>
      </rPr>
      <t>96012</t>
    </r>
  </si>
  <si>
    <r>
      <t xml:space="preserve">Placa de Nome de Rua (retangular 0,30x0,50m) completa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Fornecimento e instalação </t>
    </r>
    <r>
      <rPr>
        <b/>
        <sz val="9"/>
        <rFont val="Arial"/>
        <family val="2"/>
      </rPr>
      <t>Composição 03</t>
    </r>
  </si>
  <si>
    <r>
      <t xml:space="preserve">Placa de Regulamentação - Tipo R1 Octogonal L = 25 cm (PARE) completa     Fornecimento e instalação </t>
    </r>
    <r>
      <rPr>
        <b/>
        <sz val="9"/>
        <rFont val="Arial"/>
        <family val="2"/>
      </rPr>
      <t>Composição 02</t>
    </r>
  </si>
  <si>
    <r>
      <t xml:space="preserve">Caixa de passagem em alvenaria de tijolo maciço 1 vez revestido com argamassa  1:4 cimento:areia, sobre base de concreto simples FCK = 10 Mpa,  incluindo a escavação e reaterro e tampa de concreto   </t>
    </r>
    <r>
      <rPr>
        <b/>
        <sz val="9"/>
        <rFont val="Arial"/>
        <family val="2"/>
      </rPr>
      <t>Composição 10</t>
    </r>
  </si>
  <si>
    <t>Mão de obra</t>
  </si>
  <si>
    <r>
      <rPr>
        <b/>
        <sz val="10"/>
        <rFont val="Arial"/>
        <family val="2"/>
      </rPr>
      <t>Município</t>
    </r>
    <r>
      <rPr>
        <sz val="10"/>
        <rFont val="Arial"/>
        <family val="2"/>
      </rPr>
      <t>: Entre-Ijuís</t>
    </r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</si>
  <si>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4813</t>
    </r>
  </si>
  <si>
    <r>
      <t xml:space="preserve">Sinalização com fita fixada em cone plástico, incluindo cone   </t>
    </r>
    <r>
      <rPr>
        <b/>
        <sz val="9"/>
        <rFont val="Arial"/>
        <family val="2"/>
      </rPr>
      <t>13244</t>
    </r>
  </si>
  <si>
    <r>
      <t xml:space="preserve">Regularização  e compactação do subleito*    </t>
    </r>
    <r>
      <rPr>
        <b/>
        <sz val="9"/>
        <rFont val="Arial"/>
        <family val="2"/>
      </rPr>
      <t>100576</t>
    </r>
  </si>
  <si>
    <r>
      <t xml:space="preserve">Fornecimento de argila de 1a para assentamento da pedra - Camada 20cm  com transporte até 10Km *    </t>
    </r>
    <r>
      <rPr>
        <b/>
        <sz val="9"/>
        <rFont val="Arial"/>
        <family val="2"/>
      </rPr>
      <t xml:space="preserve"> 6081</t>
    </r>
  </si>
  <si>
    <r>
      <t xml:space="preserve">Tubos de concreto simples PS2 - MF; DN = 0,40 m, com fornecimento e instalação </t>
    </r>
    <r>
      <rPr>
        <b/>
        <sz val="9"/>
        <rFont val="Arial"/>
        <family val="2"/>
      </rPr>
      <t>92210</t>
    </r>
  </si>
  <si>
    <r>
      <t xml:space="preserve">Tubo de concreto armado MF Ø 600 mm classe PA3 com fornecimento e instalação  </t>
    </r>
    <r>
      <rPr>
        <b/>
        <sz val="9"/>
        <rFont val="Arial"/>
        <family val="2"/>
      </rPr>
      <t xml:space="preserve"> 92221</t>
    </r>
  </si>
  <si>
    <r>
      <t xml:space="preserve">Tubos de concreto simples PS1 - MF; D = 0,40 m, com fornecimento e instalação </t>
    </r>
    <r>
      <rPr>
        <b/>
        <sz val="9"/>
        <rFont val="Arial"/>
        <family val="2"/>
      </rPr>
      <t>95568</t>
    </r>
  </si>
  <si>
    <t>RUAS JONNY DEVEY JAPPE, EXP. JOÃO DELFINO ANTUNES CARDOSO E SANTO HEITOR LONDERO</t>
  </si>
  <si>
    <t>RUA JONNY DEVEY JAPPE</t>
  </si>
  <si>
    <t>RUA EXPEDICIONÁRIO JOÃO DELFINO ANTUNES CARDOSO</t>
  </si>
  <si>
    <t>RUA SANTO HEITOR LONDERO</t>
  </si>
  <si>
    <r>
      <t xml:space="preserve">Compactação mecânica de leito pavimentado (Pav. poliédrica)** </t>
    </r>
    <r>
      <rPr>
        <b/>
        <sz val="9"/>
        <rFont val="Arial"/>
        <family val="2"/>
      </rPr>
      <t>95630</t>
    </r>
  </si>
  <si>
    <t>MICRODRENAGEM **</t>
  </si>
  <si>
    <t>MOVIMENTO DE TERRA**</t>
  </si>
  <si>
    <t>** ETAPAS por conta da Prefeitura Municipal</t>
  </si>
  <si>
    <r>
      <t xml:space="preserve">Compactação mecânica de leito pavimentado (Pav. poliédrica) ** </t>
    </r>
    <r>
      <rPr>
        <b/>
        <sz val="9"/>
        <rFont val="Arial"/>
        <family val="2"/>
      </rPr>
      <t>95630</t>
    </r>
  </si>
  <si>
    <t>Entre-Ijuís, 12 de Abril de 2022</t>
  </si>
  <si>
    <t>Data:</t>
  </si>
  <si>
    <t>12 de abril de 2022</t>
  </si>
  <si>
    <t>Trecho: RUA EXPEDICIONARIO JOÃO D. ANTUNES CARDOSO</t>
  </si>
  <si>
    <t>Trecho: RUA SANTO HEITOR LONDERO</t>
  </si>
  <si>
    <t>Trecho: RUA JONNY DEVEY JAPPE</t>
  </si>
  <si>
    <t>REFERÊNCIA:</t>
  </si>
</sst>
</file>

<file path=xl/styles.xml><?xml version="1.0" encoding="utf-8"?>
<styleSheet xmlns="http://schemas.openxmlformats.org/spreadsheetml/2006/main">
  <numFmts count="3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[$€]* #,##0.00_);_([$€]* \(#,##0.00\);_([$€]* &quot;-&quot;??_);_(@_)"/>
    <numFmt numFmtId="179" formatCode="[$-416]dddd\,\ d&quot; de &quot;mmmm&quot; de &quot;yyyy"/>
    <numFmt numFmtId="180" formatCode="0\ &quot;MÊS&quot;"/>
    <numFmt numFmtId="181" formatCode="0\ &quot;ºMÊS&quot;"/>
    <numFmt numFmtId="182" formatCode="0\º\ &quot;MÊS&quot;"/>
    <numFmt numFmtId="183" formatCode="#,##0.0000"/>
    <numFmt numFmtId="184" formatCode="&quot;Trecho&quot;"/>
    <numFmt numFmtId="185" formatCode="&quot;Trecho&quot;0"/>
    <numFmt numFmtId="186" formatCode="0.0000"/>
    <numFmt numFmtId="187" formatCode="0.000"/>
    <numFmt numFmtId="188" formatCode="0.00000"/>
    <numFmt numFmtId="189" formatCode="0.000000"/>
    <numFmt numFmtId="19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Calibri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uble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9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4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2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2" fontId="25" fillId="26" borderId="10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4" fontId="25" fillId="26" borderId="10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/>
    </xf>
    <xf numFmtId="2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4" fontId="24" fillId="28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4" fillId="0" borderId="24" xfId="0" applyFont="1" applyBorder="1" applyAlignment="1">
      <alignment horizontal="left" vertical="center"/>
    </xf>
    <xf numFmtId="182" fontId="25" fillId="0" borderId="25" xfId="0" applyNumberFormat="1" applyFont="1" applyBorder="1" applyAlignment="1">
      <alignment horizontal="center"/>
    </xf>
    <xf numFmtId="182" fontId="25" fillId="0" borderId="26" xfId="0" applyNumberFormat="1" applyFont="1" applyBorder="1" applyAlignment="1">
      <alignment horizontal="center"/>
    </xf>
    <xf numFmtId="182" fontId="25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4" fontId="25" fillId="0" borderId="29" xfId="0" applyNumberFormat="1" applyFont="1" applyBorder="1" applyAlignment="1">
      <alignment vertical="center"/>
    </xf>
    <xf numFmtId="9" fontId="25" fillId="0" borderId="18" xfId="0" applyNumberFormat="1" applyFont="1" applyBorder="1" applyAlignment="1">
      <alignment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/>
    </xf>
    <xf numFmtId="4" fontId="25" fillId="0" borderId="32" xfId="0" applyNumberFormat="1" applyFont="1" applyBorder="1" applyAlignment="1">
      <alignment vertical="center"/>
    </xf>
    <xf numFmtId="9" fontId="25" fillId="0" borderId="32" xfId="0" applyNumberFormat="1" applyFont="1" applyBorder="1" applyAlignment="1">
      <alignment vertical="center"/>
    </xf>
    <xf numFmtId="4" fontId="25" fillId="0" borderId="33" xfId="0" applyNumberFormat="1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4" fontId="25" fillId="0" borderId="35" xfId="0" applyNumberFormat="1" applyFont="1" applyBorder="1" applyAlignment="1">
      <alignment vertical="center"/>
    </xf>
    <xf numFmtId="9" fontId="25" fillId="0" borderId="35" xfId="0" applyNumberFormat="1" applyFont="1" applyBorder="1" applyAlignment="1">
      <alignment vertical="center"/>
    </xf>
    <xf numFmtId="4" fontId="25" fillId="0" borderId="35" xfId="0" applyNumberFormat="1" applyFont="1" applyBorder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4" fontId="24" fillId="0" borderId="29" xfId="0" applyNumberFormat="1" applyFont="1" applyBorder="1" applyAlignment="1">
      <alignment vertical="center"/>
    </xf>
    <xf numFmtId="4" fontId="25" fillId="0" borderId="40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4" fontId="24" fillId="0" borderId="25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horizontal="center" vertical="center"/>
    </xf>
    <xf numFmtId="2" fontId="23" fillId="27" borderId="10" xfId="0" applyNumberFormat="1" applyFont="1" applyFill="1" applyBorder="1" applyAlignment="1">
      <alignment horizontal="center"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2" fontId="23" fillId="0" borderId="4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46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38" fillId="0" borderId="37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" fontId="23" fillId="0" borderId="13" xfId="0" applyNumberFormat="1" applyFont="1" applyBorder="1" applyAlignment="1">
      <alignment horizontal="center" vertical="center"/>
    </xf>
    <xf numFmtId="17" fontId="23" fillId="0" borderId="1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47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4" fillId="28" borderId="48" xfId="0" applyFont="1" applyFill="1" applyBorder="1" applyAlignment="1">
      <alignment horizontal="center" vertical="center" wrapText="1"/>
    </xf>
    <xf numFmtId="0" fontId="24" fillId="28" borderId="23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0" fontId="24" fillId="25" borderId="48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3" fillId="27" borderId="3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27" borderId="39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justify" wrapText="1"/>
    </xf>
    <xf numFmtId="0" fontId="38" fillId="0" borderId="23" xfId="0" applyFont="1" applyBorder="1" applyAlignment="1">
      <alignment horizontal="left" vertical="justify" wrapText="1"/>
    </xf>
    <xf numFmtId="0" fontId="24" fillId="27" borderId="47" xfId="0" applyFont="1" applyFill="1" applyBorder="1" applyAlignment="1">
      <alignment horizontal="center" vertical="center"/>
    </xf>
    <xf numFmtId="0" fontId="24" fillId="27" borderId="45" xfId="0" applyFont="1" applyFill="1" applyBorder="1" applyAlignment="1">
      <alignment horizontal="center" vertical="center"/>
    </xf>
    <xf numFmtId="0" fontId="24" fillId="27" borderId="4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8" fillId="0" borderId="22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182" fontId="24" fillId="0" borderId="17" xfId="0" applyNumberFormat="1" applyFont="1" applyBorder="1" applyAlignment="1">
      <alignment horizontal="center" vertical="center"/>
    </xf>
    <xf numFmtId="182" fontId="24" fillId="0" borderId="50" xfId="0" applyNumberFormat="1" applyFont="1" applyBorder="1" applyAlignment="1">
      <alignment horizontal="center" vertical="center"/>
    </xf>
    <xf numFmtId="182" fontId="24" fillId="0" borderId="48" xfId="0" applyNumberFormat="1" applyFont="1" applyBorder="1" applyAlignment="1">
      <alignment horizontal="center" vertical="center"/>
    </xf>
    <xf numFmtId="17" fontId="24" fillId="0" borderId="52" xfId="0" applyNumberFormat="1" applyFont="1" applyBorder="1" applyAlignment="1">
      <alignment horizontal="center" vertical="center"/>
    </xf>
    <xf numFmtId="17" fontId="24" fillId="0" borderId="53" xfId="0" applyNumberFormat="1" applyFont="1" applyBorder="1" applyAlignment="1">
      <alignment horizontal="center" vertical="center"/>
    </xf>
    <xf numFmtId="14" fontId="23" fillId="0" borderId="54" xfId="0" applyNumberFormat="1" applyFont="1" applyBorder="1" applyAlignment="1">
      <alignment horizontal="center" vertical="center"/>
    </xf>
    <xf numFmtId="14" fontId="23" fillId="0" borderId="5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8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27" borderId="37" xfId="0" applyFont="1" applyFill="1" applyBorder="1" applyAlignment="1">
      <alignment horizontal="center" vertical="center"/>
    </xf>
    <xf numFmtId="0" fontId="24" fillId="27" borderId="38" xfId="0" applyFont="1" applyFill="1" applyBorder="1" applyAlignment="1">
      <alignment horizontal="center" vertical="center"/>
    </xf>
    <xf numFmtId="0" fontId="24" fillId="27" borderId="3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\Prefeitura%20Entre-%20Ijuiz\3%20milhoes\ORC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_DALILA asfa"/>
      <sheetName val="ORÇA-DALILA calça"/>
      <sheetName val="ARARE"/>
      <sheetName val="BARON"/>
      <sheetName val="CHIQUITO"/>
      <sheetName val="JOAO CASSEL"/>
      <sheetName val="CLARISSE"/>
      <sheetName val="ADELMO"/>
      <sheetName val="paulo suliman"/>
      <sheetName val="SÃO JOAQUIM"/>
      <sheetName val="DEMETRIO"/>
      <sheetName val="manuel"/>
      <sheetName val="ALFREDO"/>
      <sheetName val="CRONO ASFALTO"/>
      <sheetName val="Plan1"/>
      <sheetName val="CRONO GLOBAL"/>
      <sheetName val=""/>
    </sheetNames>
    <sheetDataSet>
      <sheetData sheetId="1">
        <row r="9">
          <cell r="B9" t="str">
            <v>INSTALAÇÕES</v>
          </cell>
        </row>
        <row r="14">
          <cell r="B14" t="str">
            <v>MOVIMENTO DE TERRA</v>
          </cell>
        </row>
        <row r="20">
          <cell r="B20" t="str">
            <v>PAVIMENTAÇÃO</v>
          </cell>
        </row>
        <row r="26">
          <cell r="B26" t="str">
            <v>MICRODRENAGEM</v>
          </cell>
        </row>
        <row r="37">
          <cell r="B37" t="str">
            <v>SINALIZAÇÃO</v>
          </cell>
        </row>
        <row r="51">
          <cell r="B51" t="str">
            <v>SERVIÇOS FINAIS E EVENTUAIS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Zeros="0" tabSelected="1" zoomScale="115" zoomScaleNormal="115" zoomScalePageLayoutView="0" workbookViewId="0" topLeftCell="A1">
      <selection activeCell="S12" sqref="S12"/>
    </sheetView>
  </sheetViews>
  <sheetFormatPr defaultColWidth="9.140625" defaultRowHeight="12.75"/>
  <cols>
    <col min="1" max="1" width="5.28125" style="0" customWidth="1"/>
    <col min="2" max="2" width="44.57421875" style="0" customWidth="1"/>
    <col min="3" max="3" width="5.140625" style="0" customWidth="1"/>
    <col min="4" max="4" width="7.8515625" style="4" customWidth="1"/>
    <col min="5" max="5" width="7.7109375" style="4" customWidth="1"/>
    <col min="6" max="6" width="10.140625" style="4" customWidth="1"/>
    <col min="7" max="7" width="9.7109375" style="4" customWidth="1"/>
    <col min="8" max="8" width="7.8515625" style="4" customWidth="1"/>
    <col min="9" max="9" width="9.7109375" style="4" customWidth="1"/>
    <col min="10" max="10" width="9.57421875" style="4" bestFit="1" customWidth="1"/>
    <col min="11" max="11" width="7.7109375" style="0" hidden="1" customWidth="1"/>
    <col min="12" max="12" width="11.421875" style="0" hidden="1" customWidth="1"/>
    <col min="13" max="13" width="11.57421875" style="0" hidden="1" customWidth="1"/>
    <col min="14" max="14" width="9.57421875" style="0" hidden="1" customWidth="1"/>
    <col min="15" max="15" width="0" style="0" hidden="1" customWidth="1"/>
  </cols>
  <sheetData>
    <row r="1" spans="1:19" ht="16.5" thickBot="1" thickTop="1">
      <c r="A1" s="175" t="s">
        <v>17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  <c r="S1" s="11"/>
    </row>
    <row r="2" spans="1:19" ht="13.5" thickTop="1">
      <c r="A2" s="198" t="s">
        <v>86</v>
      </c>
      <c r="B2" s="199"/>
      <c r="C2" s="199"/>
      <c r="D2" s="199"/>
      <c r="E2" s="199"/>
      <c r="F2" s="199"/>
      <c r="G2" s="199"/>
      <c r="H2" s="199"/>
      <c r="I2" s="199"/>
      <c r="J2" s="200"/>
      <c r="K2" s="11"/>
      <c r="L2" s="11"/>
      <c r="M2" s="11"/>
      <c r="N2" s="11"/>
      <c r="O2" s="11"/>
      <c r="P2" s="11"/>
      <c r="Q2" s="11"/>
      <c r="R2" s="11"/>
      <c r="S2" s="11"/>
    </row>
    <row r="3" spans="1:19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  <c r="S3" s="11"/>
    </row>
    <row r="4" spans="1:19" ht="21.75" customHeight="1" thickBot="1" thickTop="1">
      <c r="A4" s="204" t="s">
        <v>132</v>
      </c>
      <c r="B4" s="205"/>
      <c r="C4" s="205"/>
      <c r="D4" s="205"/>
      <c r="E4" s="206"/>
      <c r="F4" s="184" t="s">
        <v>133</v>
      </c>
      <c r="G4" s="185"/>
      <c r="H4" s="178" t="s">
        <v>40</v>
      </c>
      <c r="I4" s="179"/>
      <c r="J4" s="180"/>
      <c r="K4" s="11"/>
      <c r="L4" s="12">
        <v>1.226</v>
      </c>
      <c r="M4" s="12">
        <v>1.2867</v>
      </c>
      <c r="N4" s="11"/>
      <c r="O4" s="11"/>
      <c r="P4" s="11"/>
      <c r="Q4" s="11"/>
      <c r="R4" s="11"/>
      <c r="S4" s="11"/>
    </row>
    <row r="5" spans="1:19" ht="14.25" thickBot="1" thickTop="1">
      <c r="A5" s="207" t="s">
        <v>88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  <c r="S5" s="11"/>
    </row>
    <row r="6" spans="1:19" ht="14.25" thickBot="1" thickTop="1">
      <c r="A6" s="186" t="s">
        <v>0</v>
      </c>
      <c r="B6" s="195" t="s">
        <v>52</v>
      </c>
      <c r="C6" s="195" t="s">
        <v>4</v>
      </c>
      <c r="D6" s="195" t="s">
        <v>1</v>
      </c>
      <c r="E6" s="192" t="s">
        <v>61</v>
      </c>
      <c r="F6" s="193"/>
      <c r="G6" s="194" t="s">
        <v>60</v>
      </c>
      <c r="H6" s="195"/>
      <c r="I6" s="189" t="s">
        <v>64</v>
      </c>
      <c r="J6" s="189" t="s">
        <v>63</v>
      </c>
      <c r="K6" s="3"/>
      <c r="L6" s="3"/>
      <c r="M6" s="3"/>
      <c r="N6" s="3"/>
      <c r="O6" s="11"/>
      <c r="P6" s="11"/>
      <c r="Q6" s="11"/>
      <c r="R6" s="11"/>
      <c r="S6" s="11"/>
    </row>
    <row r="7" spans="1:19" ht="14.25" thickBot="1" thickTop="1">
      <c r="A7" s="187"/>
      <c r="B7" s="214"/>
      <c r="C7" s="214"/>
      <c r="D7" s="214"/>
      <c r="E7" s="38" t="s">
        <v>62</v>
      </c>
      <c r="F7" s="38" t="s">
        <v>62</v>
      </c>
      <c r="G7" s="38" t="s">
        <v>62</v>
      </c>
      <c r="H7" s="38" t="s">
        <v>62</v>
      </c>
      <c r="I7" s="190"/>
      <c r="J7" s="190"/>
      <c r="K7" s="3"/>
      <c r="L7" s="3"/>
      <c r="M7" s="3"/>
      <c r="N7" s="3"/>
      <c r="O7" s="11"/>
      <c r="P7" s="11"/>
      <c r="Q7" s="11"/>
      <c r="R7" s="11"/>
      <c r="S7" s="11"/>
    </row>
    <row r="8" spans="1:19" ht="26.25" customHeight="1" thickBot="1" thickTop="1">
      <c r="A8" s="188"/>
      <c r="B8" s="215"/>
      <c r="C8" s="215"/>
      <c r="D8" s="215"/>
      <c r="E8" s="39" t="s">
        <v>109</v>
      </c>
      <c r="F8" s="40" t="s">
        <v>13</v>
      </c>
      <c r="G8" s="39" t="s">
        <v>109</v>
      </c>
      <c r="H8" s="41" t="s">
        <v>13</v>
      </c>
      <c r="I8" s="191"/>
      <c r="J8" s="191"/>
      <c r="K8" s="89" t="s">
        <v>54</v>
      </c>
      <c r="L8" s="90" t="s">
        <v>53</v>
      </c>
      <c r="M8" s="90" t="s">
        <v>53</v>
      </c>
      <c r="N8" s="89" t="s">
        <v>54</v>
      </c>
      <c r="O8" s="11"/>
      <c r="P8" s="11"/>
      <c r="Q8" s="11"/>
      <c r="R8" s="11"/>
      <c r="S8" s="11"/>
    </row>
    <row r="9" spans="1:19" ht="14.25" thickBot="1" thickTop="1">
      <c r="A9" s="42" t="s">
        <v>30</v>
      </c>
      <c r="B9" s="43" t="s">
        <v>5</v>
      </c>
      <c r="C9" s="44"/>
      <c r="D9" s="44"/>
      <c r="E9" s="45"/>
      <c r="F9" s="45"/>
      <c r="G9" s="45"/>
      <c r="H9" s="45"/>
      <c r="I9" s="46"/>
      <c r="J9" s="47"/>
      <c r="K9" s="11"/>
      <c r="L9" s="11"/>
      <c r="M9" s="11"/>
      <c r="N9" s="11"/>
      <c r="O9" s="11"/>
      <c r="P9" s="11"/>
      <c r="Q9" s="11"/>
      <c r="R9" s="11"/>
      <c r="S9" s="11"/>
    </row>
    <row r="10" spans="1:19" ht="25.5" thickBot="1" thickTop="1">
      <c r="A10" s="48" t="s">
        <v>6</v>
      </c>
      <c r="B10" s="49" t="s">
        <v>89</v>
      </c>
      <c r="C10" s="48" t="s">
        <v>18</v>
      </c>
      <c r="D10" s="50">
        <v>104</v>
      </c>
      <c r="E10" s="51">
        <f>K10</f>
        <v>0.6620400000000001</v>
      </c>
      <c r="F10" s="52"/>
      <c r="G10" s="52">
        <f>N10</f>
        <v>0.604749</v>
      </c>
      <c r="H10" s="52">
        <f>TRUNC((F10*D10),2)</f>
        <v>0</v>
      </c>
      <c r="I10" s="52">
        <f>(E10+F10)*D10</f>
        <v>68.85216000000001</v>
      </c>
      <c r="J10" s="53">
        <f>G10*D10</f>
        <v>62.893896</v>
      </c>
      <c r="K10" s="86">
        <f aca="true" t="shared" si="0" ref="K10:K22">L10*L$4</f>
        <v>0.6620400000000001</v>
      </c>
      <c r="L10" s="87">
        <v>0.54</v>
      </c>
      <c r="M10" s="87">
        <v>0.47</v>
      </c>
      <c r="N10" s="86">
        <f aca="true" t="shared" si="1" ref="N10:N22">M10*M$4</f>
        <v>0.604749</v>
      </c>
      <c r="O10" s="11"/>
      <c r="P10" s="11"/>
      <c r="Q10" s="11"/>
      <c r="R10" s="11"/>
      <c r="S10" s="11"/>
    </row>
    <row r="11" spans="1:19" ht="25.5" customHeight="1" thickBot="1" thickTop="1">
      <c r="A11" s="54" t="s">
        <v>2</v>
      </c>
      <c r="B11" s="55" t="s">
        <v>90</v>
      </c>
      <c r="C11" s="54" t="s">
        <v>91</v>
      </c>
      <c r="D11" s="56"/>
      <c r="E11" s="51"/>
      <c r="F11" s="57"/>
      <c r="G11" s="52"/>
      <c r="H11" s="52"/>
      <c r="I11" s="52"/>
      <c r="J11" s="53"/>
      <c r="K11" s="10">
        <f t="shared" si="0"/>
        <v>0</v>
      </c>
      <c r="L11" s="7"/>
      <c r="M11" s="7"/>
      <c r="N11" s="10">
        <f t="shared" si="1"/>
        <v>0</v>
      </c>
      <c r="O11" s="11"/>
      <c r="P11" s="11"/>
      <c r="Q11" s="11"/>
      <c r="R11" s="11"/>
      <c r="S11" s="11"/>
    </row>
    <row r="12" spans="1:19" ht="25.5" customHeight="1" thickBot="1" thickTop="1">
      <c r="A12" s="54" t="s">
        <v>71</v>
      </c>
      <c r="B12" s="58" t="s">
        <v>92</v>
      </c>
      <c r="C12" s="54" t="s">
        <v>4</v>
      </c>
      <c r="D12" s="56">
        <v>21</v>
      </c>
      <c r="E12" s="51">
        <f>K12*0.3</f>
        <v>17.768418</v>
      </c>
      <c r="F12" s="57">
        <f>K12-E12</f>
        <v>41.459642</v>
      </c>
      <c r="G12" s="52">
        <f>N12*0.3</f>
        <v>18.6481431</v>
      </c>
      <c r="H12" s="52">
        <f>N12-G12</f>
        <v>43.5123339</v>
      </c>
      <c r="I12" s="52">
        <f>(E12+F12)*D12</f>
        <v>1243.78926</v>
      </c>
      <c r="J12" s="59">
        <f>(G12+H12)*D12</f>
        <v>1305.370017</v>
      </c>
      <c r="K12" s="86">
        <f t="shared" si="0"/>
        <v>59.22806</v>
      </c>
      <c r="L12" s="87">
        <v>48.31</v>
      </c>
      <c r="M12" s="87">
        <v>48.31</v>
      </c>
      <c r="N12" s="86">
        <f t="shared" si="1"/>
        <v>62.160477</v>
      </c>
      <c r="O12" s="11"/>
      <c r="P12" s="11"/>
      <c r="Q12" s="11"/>
      <c r="R12" s="11"/>
      <c r="S12" s="11"/>
    </row>
    <row r="13" spans="1:19" ht="14.25" thickBot="1" thickTop="1">
      <c r="A13" s="54"/>
      <c r="B13" s="38" t="s">
        <v>35</v>
      </c>
      <c r="C13" s="54"/>
      <c r="D13" s="56"/>
      <c r="E13" s="60"/>
      <c r="F13" s="57"/>
      <c r="G13" s="61"/>
      <c r="H13" s="61"/>
      <c r="I13" s="62">
        <f>SUM(I10:I12)</f>
        <v>1312.64142</v>
      </c>
      <c r="J13" s="63">
        <f>SUM(J10:J12)</f>
        <v>1368.263913</v>
      </c>
      <c r="K13" s="10">
        <f t="shared" si="0"/>
        <v>0</v>
      </c>
      <c r="L13" s="9"/>
      <c r="M13" s="9"/>
      <c r="N13" s="10">
        <f t="shared" si="1"/>
        <v>0</v>
      </c>
      <c r="O13" s="11"/>
      <c r="P13" s="11"/>
      <c r="Q13" s="11"/>
      <c r="R13" s="11"/>
      <c r="S13" s="11"/>
    </row>
    <row r="14" spans="1:19" ht="14.25" thickBot="1" thickTop="1">
      <c r="A14" s="54"/>
      <c r="B14" s="64"/>
      <c r="C14" s="54"/>
      <c r="D14" s="56"/>
      <c r="E14" s="60"/>
      <c r="F14" s="57"/>
      <c r="G14" s="61"/>
      <c r="H14" s="61"/>
      <c r="I14" s="63"/>
      <c r="J14" s="53"/>
      <c r="K14" s="10">
        <f t="shared" si="0"/>
        <v>0</v>
      </c>
      <c r="L14" s="9"/>
      <c r="M14" s="9"/>
      <c r="N14" s="10">
        <f t="shared" si="1"/>
        <v>0</v>
      </c>
      <c r="O14" s="11"/>
      <c r="P14" s="11"/>
      <c r="Q14" s="11"/>
      <c r="R14" s="11"/>
      <c r="S14" s="11"/>
    </row>
    <row r="15" spans="1:19" ht="14.25" thickBot="1" thickTop="1">
      <c r="A15" s="38" t="s">
        <v>7</v>
      </c>
      <c r="B15" s="65" t="s">
        <v>124</v>
      </c>
      <c r="C15" s="54"/>
      <c r="D15" s="56"/>
      <c r="E15" s="60"/>
      <c r="F15" s="57"/>
      <c r="G15" s="57"/>
      <c r="H15" s="57"/>
      <c r="I15" s="66"/>
      <c r="J15" s="53"/>
      <c r="K15" s="10">
        <f t="shared" si="0"/>
        <v>0</v>
      </c>
      <c r="L15" s="9"/>
      <c r="M15" s="9"/>
      <c r="N15" s="10">
        <f t="shared" si="1"/>
        <v>0</v>
      </c>
      <c r="O15" s="11"/>
      <c r="P15" s="11"/>
      <c r="Q15" s="11"/>
      <c r="R15" s="11"/>
      <c r="S15" s="11"/>
    </row>
    <row r="16" spans="1:19" ht="14.25" thickBot="1" thickTop="1">
      <c r="A16" s="48" t="s">
        <v>10</v>
      </c>
      <c r="B16" s="58" t="s">
        <v>93</v>
      </c>
      <c r="C16" s="48" t="s">
        <v>25</v>
      </c>
      <c r="D16" s="50">
        <v>741.05</v>
      </c>
      <c r="E16" s="51"/>
      <c r="F16" s="57"/>
      <c r="G16" s="52"/>
      <c r="H16" s="52"/>
      <c r="I16" s="52"/>
      <c r="J16" s="59"/>
      <c r="K16" s="86"/>
      <c r="L16" s="87"/>
      <c r="M16" s="87"/>
      <c r="N16" s="86"/>
      <c r="O16" s="3"/>
      <c r="P16" s="11"/>
      <c r="Q16" s="11"/>
      <c r="R16" s="11"/>
      <c r="S16" s="11"/>
    </row>
    <row r="17" spans="1:19" ht="41.25" customHeight="1" thickBot="1" thickTop="1">
      <c r="A17" s="54" t="s">
        <v>11</v>
      </c>
      <c r="B17" s="67" t="s">
        <v>94</v>
      </c>
      <c r="C17" s="54" t="s">
        <v>95</v>
      </c>
      <c r="D17" s="56">
        <f>D16*0.2</f>
        <v>148.21</v>
      </c>
      <c r="E17" s="51"/>
      <c r="F17" s="57"/>
      <c r="G17" s="52"/>
      <c r="H17" s="52"/>
      <c r="I17" s="52"/>
      <c r="J17" s="59"/>
      <c r="K17" s="86"/>
      <c r="L17" s="87"/>
      <c r="M17" s="87"/>
      <c r="N17" s="86"/>
      <c r="O17" s="3"/>
      <c r="P17" s="11"/>
      <c r="Q17" s="11"/>
      <c r="R17" s="11"/>
      <c r="S17" s="11"/>
    </row>
    <row r="18" spans="1:19" ht="14.25" thickBot="1" thickTop="1">
      <c r="A18" s="54"/>
      <c r="B18" s="38" t="s">
        <v>36</v>
      </c>
      <c r="C18" s="54"/>
      <c r="D18" s="56"/>
      <c r="E18" s="68"/>
      <c r="F18" s="68"/>
      <c r="G18" s="61"/>
      <c r="H18" s="61"/>
      <c r="I18" s="62">
        <f>SUM(I16:I17)</f>
        <v>0</v>
      </c>
      <c r="J18" s="63">
        <f>SUM(J16:J17)</f>
        <v>0</v>
      </c>
      <c r="K18" s="10">
        <f t="shared" si="0"/>
        <v>0</v>
      </c>
      <c r="L18" s="9"/>
      <c r="M18" s="9"/>
      <c r="N18" s="10">
        <f t="shared" si="1"/>
        <v>0</v>
      </c>
      <c r="O18" s="11"/>
      <c r="P18" s="11"/>
      <c r="Q18" s="11"/>
      <c r="R18" s="11"/>
      <c r="S18" s="11"/>
    </row>
    <row r="19" spans="1:19" ht="14.25" thickBot="1" thickTop="1">
      <c r="A19" s="54"/>
      <c r="B19" s="64"/>
      <c r="C19" s="54"/>
      <c r="D19" s="56"/>
      <c r="E19" s="68"/>
      <c r="F19" s="68"/>
      <c r="G19" s="69"/>
      <c r="H19" s="69"/>
      <c r="I19" s="70"/>
      <c r="J19" s="53"/>
      <c r="K19" s="10">
        <f t="shared" si="0"/>
        <v>0</v>
      </c>
      <c r="L19" s="9"/>
      <c r="M19" s="9"/>
      <c r="N19" s="10">
        <f t="shared" si="1"/>
        <v>0</v>
      </c>
      <c r="O19" s="11"/>
      <c r="P19" s="11"/>
      <c r="Q19" s="11"/>
      <c r="R19" s="11"/>
      <c r="S19" s="11"/>
    </row>
    <row r="20" spans="1:19" ht="14.25" thickBot="1" thickTop="1">
      <c r="A20" s="38" t="s">
        <v>15</v>
      </c>
      <c r="B20" s="65" t="s">
        <v>8</v>
      </c>
      <c r="C20" s="54"/>
      <c r="D20" s="56"/>
      <c r="E20" s="60"/>
      <c r="F20" s="57"/>
      <c r="G20" s="57"/>
      <c r="H20" s="57"/>
      <c r="I20" s="66"/>
      <c r="J20" s="53"/>
      <c r="K20" s="10">
        <f t="shared" si="0"/>
        <v>0</v>
      </c>
      <c r="L20" s="9"/>
      <c r="M20" s="9"/>
      <c r="N20" s="10">
        <f t="shared" si="1"/>
        <v>0</v>
      </c>
      <c r="O20" s="11"/>
      <c r="P20" s="11"/>
      <c r="Q20" s="11"/>
      <c r="R20" s="11"/>
      <c r="S20" s="11"/>
    </row>
    <row r="21" spans="1:19" ht="25.5" thickBot="1" thickTop="1">
      <c r="A21" s="54" t="s">
        <v>3</v>
      </c>
      <c r="B21" s="71" t="s">
        <v>96</v>
      </c>
      <c r="C21" s="54" t="s">
        <v>91</v>
      </c>
      <c r="D21" s="56">
        <f>D16</f>
        <v>741.05</v>
      </c>
      <c r="E21" s="60">
        <v>4.9</v>
      </c>
      <c r="F21" s="57">
        <v>16.33</v>
      </c>
      <c r="G21" s="52">
        <v>5.1</v>
      </c>
      <c r="H21" s="52">
        <v>17.02</v>
      </c>
      <c r="I21" s="52">
        <f>TRUNC((E21+F21)*D21,2)</f>
        <v>15732.49</v>
      </c>
      <c r="J21" s="59">
        <f>(G21+H21)*D21</f>
        <v>16392.025999999998</v>
      </c>
      <c r="K21" s="86">
        <f t="shared" si="0"/>
        <v>37.03746</v>
      </c>
      <c r="L21" s="79">
        <v>30.21</v>
      </c>
      <c r="M21" s="79">
        <v>28.96</v>
      </c>
      <c r="N21" s="86">
        <f t="shared" si="1"/>
        <v>37.262832</v>
      </c>
      <c r="O21" s="11"/>
      <c r="P21" s="11"/>
      <c r="Q21" s="11"/>
      <c r="R21" s="11"/>
      <c r="S21" s="11"/>
    </row>
    <row r="22" spans="1:19" s="6" customFormat="1" ht="62.25" customHeight="1" thickBot="1" thickTop="1">
      <c r="A22" s="54" t="s">
        <v>12</v>
      </c>
      <c r="B22" s="67" t="s">
        <v>97</v>
      </c>
      <c r="C22" s="54" t="s">
        <v>18</v>
      </c>
      <c r="D22" s="56">
        <v>202</v>
      </c>
      <c r="E22" s="51">
        <f>K22*0.3</f>
        <v>18.485628</v>
      </c>
      <c r="F22" s="57">
        <f>K22-E22</f>
        <v>43.133131999999996</v>
      </c>
      <c r="G22" s="52">
        <f>N22*0.3</f>
        <v>18.721484999999998</v>
      </c>
      <c r="H22" s="52">
        <f>N22-G22</f>
        <v>43.683465</v>
      </c>
      <c r="I22" s="52">
        <f>TRUNC((E22+F22)*D22,2)</f>
        <v>12446.98</v>
      </c>
      <c r="J22" s="59">
        <f>(G22+H22)*D22</f>
        <v>12605.7999</v>
      </c>
      <c r="K22" s="86">
        <f t="shared" si="0"/>
        <v>61.618759999999995</v>
      </c>
      <c r="L22" s="87">
        <v>50.26</v>
      </c>
      <c r="M22" s="87">
        <v>48.5</v>
      </c>
      <c r="N22" s="86">
        <f t="shared" si="1"/>
        <v>62.40495</v>
      </c>
      <c r="O22" s="11"/>
      <c r="P22" s="11"/>
      <c r="Q22" s="11"/>
      <c r="R22" s="11"/>
      <c r="S22" s="11"/>
    </row>
    <row r="23" spans="1:19" ht="14.25" thickBot="1" thickTop="1">
      <c r="A23" s="54"/>
      <c r="B23" s="38" t="s">
        <v>37</v>
      </c>
      <c r="C23" s="54"/>
      <c r="D23" s="56"/>
      <c r="E23" s="72"/>
      <c r="F23" s="66"/>
      <c r="G23" s="61"/>
      <c r="H23" s="61"/>
      <c r="I23" s="62">
        <f>SUM(I21:I22)</f>
        <v>28179.47</v>
      </c>
      <c r="J23" s="61">
        <f>SUM(J21:J22)</f>
        <v>28997.825899999996</v>
      </c>
      <c r="K23" s="10"/>
      <c r="L23" s="7"/>
      <c r="M23" s="7"/>
      <c r="N23" s="10"/>
      <c r="O23" s="11"/>
      <c r="P23" s="11"/>
      <c r="Q23" s="11"/>
      <c r="R23" s="11"/>
      <c r="S23" s="11"/>
    </row>
    <row r="24" spans="1:19" ht="14.25" thickBot="1" thickTop="1">
      <c r="A24" s="54"/>
      <c r="B24" s="64"/>
      <c r="C24" s="54"/>
      <c r="D24" s="56"/>
      <c r="E24" s="72"/>
      <c r="F24" s="66"/>
      <c r="G24" s="63"/>
      <c r="H24" s="63"/>
      <c r="I24" s="63"/>
      <c r="J24" s="73"/>
      <c r="K24" s="10"/>
      <c r="L24" s="7"/>
      <c r="M24" s="7"/>
      <c r="N24" s="10"/>
      <c r="O24" s="11"/>
      <c r="P24" s="11"/>
      <c r="Q24" s="11"/>
      <c r="R24" s="11"/>
      <c r="S24" s="11"/>
    </row>
    <row r="25" spans="1:19" ht="14.25" thickBot="1" thickTop="1">
      <c r="A25" s="38" t="s">
        <v>16</v>
      </c>
      <c r="B25" s="65" t="s">
        <v>73</v>
      </c>
      <c r="C25" s="54"/>
      <c r="D25" s="56"/>
      <c r="E25" s="72"/>
      <c r="F25" s="66"/>
      <c r="G25" s="66"/>
      <c r="H25" s="66"/>
      <c r="I25" s="66"/>
      <c r="J25" s="73"/>
      <c r="K25" s="10"/>
      <c r="L25" s="7"/>
      <c r="M25" s="7"/>
      <c r="N25" s="10"/>
      <c r="O25" s="11"/>
      <c r="P25" s="11"/>
      <c r="Q25" s="11"/>
      <c r="R25" s="11"/>
      <c r="S25" s="11"/>
    </row>
    <row r="26" spans="1:19" s="6" customFormat="1" ht="14.25" customHeight="1" thickBot="1" thickTop="1">
      <c r="A26" s="54" t="s">
        <v>57</v>
      </c>
      <c r="B26" s="74" t="s">
        <v>98</v>
      </c>
      <c r="C26" s="54" t="s">
        <v>18</v>
      </c>
      <c r="D26" s="56">
        <v>68</v>
      </c>
      <c r="E26" s="51"/>
      <c r="F26" s="57"/>
      <c r="G26" s="52"/>
      <c r="H26" s="52"/>
      <c r="I26" s="52"/>
      <c r="J26" s="59"/>
      <c r="K26" s="86"/>
      <c r="L26" s="88"/>
      <c r="M26" s="88"/>
      <c r="N26" s="86"/>
      <c r="O26" s="11"/>
      <c r="P26" s="11"/>
      <c r="Q26" s="11"/>
      <c r="R26" s="11"/>
      <c r="S26" s="11"/>
    </row>
    <row r="27" spans="1:19" s="3" customFormat="1" ht="25.5" customHeight="1" thickBot="1" thickTop="1">
      <c r="A27" s="54" t="s">
        <v>28</v>
      </c>
      <c r="B27" s="75" t="s">
        <v>99</v>
      </c>
      <c r="C27" s="54" t="s">
        <v>18</v>
      </c>
      <c r="D27" s="56">
        <v>68</v>
      </c>
      <c r="E27" s="51"/>
      <c r="F27" s="57"/>
      <c r="G27" s="52"/>
      <c r="H27" s="52"/>
      <c r="I27" s="52"/>
      <c r="J27" s="59"/>
      <c r="K27" s="86"/>
      <c r="L27" s="87"/>
      <c r="M27" s="87"/>
      <c r="N27" s="86"/>
      <c r="O27" s="11"/>
      <c r="P27" s="20"/>
      <c r="Q27" s="21"/>
      <c r="R27" s="11"/>
      <c r="S27" s="11"/>
    </row>
    <row r="28" spans="1:19" s="3" customFormat="1" ht="27.75" customHeight="1" thickBot="1" thickTop="1">
      <c r="A28" s="54" t="s">
        <v>29</v>
      </c>
      <c r="B28" s="75" t="s">
        <v>100</v>
      </c>
      <c r="C28" s="54" t="s">
        <v>18</v>
      </c>
      <c r="D28" s="56"/>
      <c r="E28" s="51"/>
      <c r="F28" s="57"/>
      <c r="G28" s="52"/>
      <c r="H28" s="52"/>
      <c r="I28" s="52"/>
      <c r="J28" s="59"/>
      <c r="K28" s="10"/>
      <c r="L28" s="7"/>
      <c r="M28" s="7"/>
      <c r="N28" s="10"/>
      <c r="O28" s="11"/>
      <c r="P28" s="11"/>
      <c r="Q28" s="11"/>
      <c r="R28" s="11"/>
      <c r="S28" s="11"/>
    </row>
    <row r="29" spans="1:19" s="6" customFormat="1" ht="49.5" customHeight="1" thickBot="1" thickTop="1">
      <c r="A29" s="54" t="s">
        <v>76</v>
      </c>
      <c r="B29" s="75" t="s">
        <v>101</v>
      </c>
      <c r="C29" s="54" t="s">
        <v>18</v>
      </c>
      <c r="D29" s="56"/>
      <c r="E29" s="51"/>
      <c r="F29" s="52"/>
      <c r="G29" s="52"/>
      <c r="H29" s="52"/>
      <c r="I29" s="52"/>
      <c r="J29" s="53"/>
      <c r="K29" s="10"/>
      <c r="L29" s="22"/>
      <c r="M29" s="7"/>
      <c r="N29" s="10"/>
      <c r="O29" s="11"/>
      <c r="P29" s="11"/>
      <c r="Q29" s="11"/>
      <c r="R29" s="11"/>
      <c r="S29" s="11"/>
    </row>
    <row r="30" spans="1:19" s="6" customFormat="1" ht="26.25" customHeight="1" thickBot="1" thickTop="1">
      <c r="A30" s="54" t="s">
        <v>58</v>
      </c>
      <c r="B30" s="75" t="s">
        <v>102</v>
      </c>
      <c r="C30" s="54" t="s">
        <v>18</v>
      </c>
      <c r="D30" s="56"/>
      <c r="E30" s="3"/>
      <c r="F30" s="76"/>
      <c r="G30" s="76"/>
      <c r="H30" s="76"/>
      <c r="I30" s="76"/>
      <c r="J30" s="76"/>
      <c r="K30" s="10"/>
      <c r="L30" s="22"/>
      <c r="M30" s="7"/>
      <c r="N30" s="10"/>
      <c r="O30" s="11"/>
      <c r="P30" s="11"/>
      <c r="Q30" s="11"/>
      <c r="R30" s="11"/>
      <c r="S30" s="11"/>
    </row>
    <row r="31" spans="1:19" s="3" customFormat="1" ht="83.25" customHeight="1" thickBot="1" thickTop="1">
      <c r="A31" s="54" t="s">
        <v>59</v>
      </c>
      <c r="B31" s="67" t="s">
        <v>103</v>
      </c>
      <c r="C31" s="54" t="s">
        <v>19</v>
      </c>
      <c r="D31" s="56">
        <v>3</v>
      </c>
      <c r="E31" s="51"/>
      <c r="F31" s="57"/>
      <c r="G31" s="52"/>
      <c r="H31" s="52"/>
      <c r="I31" s="52"/>
      <c r="J31" s="59"/>
      <c r="K31" s="86"/>
      <c r="L31" s="85"/>
      <c r="M31" s="85"/>
      <c r="N31" s="84"/>
      <c r="O31" s="11"/>
      <c r="P31" s="11"/>
      <c r="Q31" s="11"/>
      <c r="R31" s="11"/>
      <c r="S31" s="11"/>
    </row>
    <row r="32" spans="1:19" s="3" customFormat="1" ht="62.25" customHeight="1" thickBot="1" thickTop="1">
      <c r="A32" s="54" t="s">
        <v>81</v>
      </c>
      <c r="B32" s="67" t="s">
        <v>108</v>
      </c>
      <c r="C32" s="54" t="s">
        <v>19</v>
      </c>
      <c r="D32" s="50"/>
      <c r="E32" s="51"/>
      <c r="F32" s="52"/>
      <c r="G32" s="52"/>
      <c r="H32" s="52"/>
      <c r="I32" s="52"/>
      <c r="J32" s="82"/>
      <c r="K32" s="84"/>
      <c r="L32" s="85"/>
      <c r="M32" s="85"/>
      <c r="N32" s="84"/>
      <c r="O32" s="11"/>
      <c r="P32" s="11"/>
      <c r="Q32" s="11"/>
      <c r="R32" s="11"/>
      <c r="S32" s="11"/>
    </row>
    <row r="33" spans="1:19" ht="14.25" thickBot="1" thickTop="1">
      <c r="A33" s="54"/>
      <c r="B33" s="38" t="s">
        <v>38</v>
      </c>
      <c r="C33" s="54"/>
      <c r="D33" s="56"/>
      <c r="E33" s="72"/>
      <c r="F33" s="66"/>
      <c r="G33" s="63"/>
      <c r="H33" s="63"/>
      <c r="I33" s="62">
        <f>SUM(I26:I32)</f>
        <v>0</v>
      </c>
      <c r="J33" s="81">
        <f>SUM(J26:J32)</f>
        <v>0</v>
      </c>
      <c r="K33" s="10"/>
      <c r="L33" s="7"/>
      <c r="M33" s="7"/>
      <c r="N33" s="10"/>
      <c r="O33" s="11"/>
      <c r="P33" s="11"/>
      <c r="Q33" s="11"/>
      <c r="R33" s="11"/>
      <c r="S33" s="11"/>
    </row>
    <row r="34" spans="1:19" ht="14.25" thickBot="1" thickTop="1">
      <c r="A34" s="15"/>
      <c r="B34" s="23"/>
      <c r="C34" s="15"/>
      <c r="D34" s="8"/>
      <c r="E34" s="18"/>
      <c r="F34" s="17"/>
      <c r="G34" s="16"/>
      <c r="H34" s="16"/>
      <c r="I34" s="16"/>
      <c r="J34" s="19"/>
      <c r="K34" s="10"/>
      <c r="L34" s="7"/>
      <c r="M34" s="7"/>
      <c r="N34" s="10"/>
      <c r="O34" s="11"/>
      <c r="P34" s="11"/>
      <c r="Q34" s="11"/>
      <c r="R34" s="11"/>
      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s="72"/>
      <c r="F35" s="66"/>
      <c r="G35" s="66"/>
      <c r="H35" s="66"/>
      <c r="I35" s="63"/>
      <c r="J35" s="73"/>
      <c r="K35" s="10"/>
      <c r="L35" s="7"/>
      <c r="M35" s="7"/>
      <c r="N35" s="10"/>
      <c r="O35" s="11"/>
      <c r="P35" s="11"/>
      <c r="Q35" s="11"/>
      <c r="R35" s="11"/>
      <c r="S35" s="11"/>
    </row>
    <row r="36" spans="1:19" ht="14.25" thickBot="1" thickTop="1">
      <c r="A36" s="77" t="s">
        <v>20</v>
      </c>
      <c r="B36" s="78" t="s">
        <v>65</v>
      </c>
      <c r="C36" s="54"/>
      <c r="D36" s="56"/>
      <c r="E36" s="72"/>
      <c r="F36" s="66"/>
      <c r="G36" s="66"/>
      <c r="H36" s="66"/>
      <c r="I36" s="63"/>
      <c r="J36" s="73"/>
      <c r="K36" s="10"/>
      <c r="L36" s="7"/>
      <c r="M36" s="7"/>
      <c r="N36" s="10"/>
      <c r="O36" s="11"/>
      <c r="P36" s="11"/>
      <c r="Q36" s="11"/>
      <c r="R36" s="11"/>
      <c r="S36" s="11"/>
    </row>
    <row r="37" spans="1:19" ht="37.5" thickBot="1" thickTop="1">
      <c r="A37" s="54" t="s">
        <v>67</v>
      </c>
      <c r="B37" s="71" t="s">
        <v>107</v>
      </c>
      <c r="C37" s="54" t="s">
        <v>19</v>
      </c>
      <c r="D37" s="56">
        <v>1</v>
      </c>
      <c r="E37" s="72">
        <v>86.35</v>
      </c>
      <c r="F37" s="66">
        <v>201.51</v>
      </c>
      <c r="G37" s="52">
        <v>89.96</v>
      </c>
      <c r="H37" s="52">
        <v>209.91</v>
      </c>
      <c r="I37" s="52">
        <f>TRUNC((E37+F37)*D37,2)</f>
        <v>287.86</v>
      </c>
      <c r="J37" s="59">
        <f>(G37+H37)*D37</f>
        <v>299.87</v>
      </c>
      <c r="K37" s="86">
        <f>L37*L$4</f>
        <v>527.94012</v>
      </c>
      <c r="L37" s="87">
        <v>430.62</v>
      </c>
      <c r="M37" s="87">
        <v>430.52</v>
      </c>
      <c r="N37" s="86">
        <f>M37*M$4</f>
        <v>553.950084</v>
      </c>
      <c r="O37" s="11"/>
      <c r="P37" s="11"/>
      <c r="Q37" s="11"/>
      <c r="R37" s="11"/>
      <c r="S37" s="11"/>
    </row>
    <row r="38" spans="1:19" ht="36.75" customHeight="1" thickBot="1" thickTop="1">
      <c r="A38" s="54" t="s">
        <v>68</v>
      </c>
      <c r="B38" s="71" t="s">
        <v>104</v>
      </c>
      <c r="C38" s="54" t="s">
        <v>19</v>
      </c>
      <c r="D38" s="56">
        <v>2</v>
      </c>
      <c r="E38" s="72">
        <v>76.95</v>
      </c>
      <c r="F38" s="66">
        <v>179.56</v>
      </c>
      <c r="G38" s="52">
        <v>80.31</v>
      </c>
      <c r="H38" s="52">
        <v>187.39</v>
      </c>
      <c r="I38" s="52">
        <f>TRUNC((E38+F38)*D38,2)</f>
        <v>513.02</v>
      </c>
      <c r="J38" s="59">
        <f>(G38+H38)*D38</f>
        <v>535.4</v>
      </c>
      <c r="K38" s="86">
        <f>L38*L$4</f>
        <v>415.22168</v>
      </c>
      <c r="L38" s="87">
        <v>338.68</v>
      </c>
      <c r="M38" s="87">
        <v>338.58</v>
      </c>
      <c r="N38" s="86">
        <f>M38*M$4</f>
        <v>435.65088599999996</v>
      </c>
      <c r="O38" s="11"/>
      <c r="P38" s="11"/>
      <c r="Q38" s="11"/>
      <c r="R38" s="11"/>
      <c r="S38" s="11"/>
    </row>
    <row r="39" spans="1:19" ht="27" customHeight="1" thickBot="1" thickTop="1">
      <c r="A39" s="54" t="s">
        <v>69</v>
      </c>
      <c r="B39" s="71" t="s">
        <v>106</v>
      </c>
      <c r="C39" s="54" t="s">
        <v>19</v>
      </c>
      <c r="D39" s="56">
        <v>1</v>
      </c>
      <c r="E39" s="72">
        <v>86.12</v>
      </c>
      <c r="F39" s="66">
        <v>200.96</v>
      </c>
      <c r="G39" s="52">
        <v>89.71</v>
      </c>
      <c r="H39" s="52">
        <v>209.33</v>
      </c>
      <c r="I39" s="52">
        <f>TRUNC((E39+F39)*D39,2)</f>
        <v>287.08</v>
      </c>
      <c r="J39" s="59">
        <f>(G39+H39)*D39</f>
        <v>299.04</v>
      </c>
      <c r="K39" s="86">
        <f>L39*L$4</f>
        <v>526.34632</v>
      </c>
      <c r="L39" s="87">
        <v>429.32</v>
      </c>
      <c r="M39" s="87">
        <v>429.22</v>
      </c>
      <c r="N39" s="86">
        <f>M39*M$4</f>
        <v>552.277374</v>
      </c>
      <c r="O39" s="11"/>
      <c r="P39" s="11"/>
      <c r="Q39" s="11"/>
      <c r="R39" s="11"/>
      <c r="S39" s="11"/>
    </row>
    <row r="40" spans="1:19" ht="14.25" thickBot="1" thickTop="1">
      <c r="A40" s="54"/>
      <c r="B40" s="38" t="s">
        <v>39</v>
      </c>
      <c r="C40" s="54"/>
      <c r="D40" s="56"/>
      <c r="E40" s="72"/>
      <c r="F40" s="66"/>
      <c r="G40" s="61"/>
      <c r="H40" s="61"/>
      <c r="I40" s="62">
        <f>SUM(I37:I39)</f>
        <v>1087.96</v>
      </c>
      <c r="J40" s="61">
        <f>SUM(J37:J39)</f>
        <v>1134.31</v>
      </c>
      <c r="K40" s="10"/>
      <c r="L40" s="7"/>
      <c r="M40" s="7"/>
      <c r="N40" s="10"/>
      <c r="O40" s="11"/>
      <c r="P40" s="11"/>
      <c r="Q40" s="11"/>
      <c r="R40" s="11"/>
      <c r="S40" s="11"/>
    </row>
    <row r="41" spans="1:19" ht="14.25" thickBot="1" thickTop="1">
      <c r="A41" s="54"/>
      <c r="B41" s="54"/>
      <c r="C41" s="54"/>
      <c r="D41" s="56"/>
      <c r="E41" s="72"/>
      <c r="F41" s="66"/>
      <c r="G41" s="63"/>
      <c r="H41" s="63"/>
      <c r="I41" s="63"/>
      <c r="J41" s="73"/>
      <c r="K41" s="10"/>
      <c r="L41" s="7"/>
      <c r="M41" s="7"/>
      <c r="N41" s="10"/>
      <c r="O41" s="11"/>
      <c r="P41" s="11"/>
      <c r="Q41" s="11"/>
      <c r="R41" s="11"/>
      <c r="S41" s="11"/>
    </row>
    <row r="42" spans="1:19" ht="14.25" thickBot="1" thickTop="1">
      <c r="A42" s="38">
        <v>6</v>
      </c>
      <c r="B42" s="65" t="s">
        <v>9</v>
      </c>
      <c r="C42" s="54"/>
      <c r="D42" s="56"/>
      <c r="E42" s="72"/>
      <c r="F42" s="66"/>
      <c r="G42" s="66"/>
      <c r="H42" s="66"/>
      <c r="I42" s="66"/>
      <c r="J42" s="73"/>
      <c r="K42" s="10"/>
      <c r="L42" s="7"/>
      <c r="M42" s="7"/>
      <c r="N42" s="10"/>
      <c r="O42" s="11"/>
      <c r="P42" s="11"/>
      <c r="Q42" s="11"/>
      <c r="R42" s="11"/>
      <c r="S42" s="11"/>
    </row>
    <row r="43" spans="1:19" s="6" customFormat="1" ht="25.5" thickBot="1" thickTop="1">
      <c r="A43" s="48" t="s">
        <v>23</v>
      </c>
      <c r="B43" s="49" t="s">
        <v>126</v>
      </c>
      <c r="C43" s="48" t="s">
        <v>77</v>
      </c>
      <c r="D43" s="50">
        <v>8</v>
      </c>
      <c r="E43" s="51"/>
      <c r="F43" s="57"/>
      <c r="G43" s="52"/>
      <c r="H43" s="52"/>
      <c r="I43" s="52"/>
      <c r="J43" s="59"/>
      <c r="K43" s="86"/>
      <c r="L43" s="87"/>
      <c r="M43" s="87"/>
      <c r="N43" s="86"/>
      <c r="O43" s="11"/>
      <c r="P43" s="11"/>
      <c r="Q43" s="11"/>
      <c r="R43" s="11"/>
      <c r="S43" s="11"/>
    </row>
    <row r="44" spans="1:19" ht="14.25" thickBot="1" thickTop="1">
      <c r="A44" s="54" t="s">
        <v>24</v>
      </c>
      <c r="B44" s="64" t="s">
        <v>105</v>
      </c>
      <c r="C44" s="54" t="s">
        <v>77</v>
      </c>
      <c r="D44" s="56">
        <v>4</v>
      </c>
      <c r="E44" s="51">
        <f>K44*0.3</f>
        <v>32.627537999999994</v>
      </c>
      <c r="F44" s="57">
        <f>K44-E44</f>
        <v>76.130922</v>
      </c>
      <c r="G44" s="52">
        <f>N44*0.3</f>
        <v>34.242947099999995</v>
      </c>
      <c r="H44" s="52">
        <f>N44-G44</f>
        <v>79.9002099</v>
      </c>
      <c r="I44" s="52">
        <f>TRUNC((E44+F44)*D44,2)</f>
        <v>435.03</v>
      </c>
      <c r="J44" s="59">
        <f>(G44+H44)*D44</f>
        <v>456.57262799999995</v>
      </c>
      <c r="K44" s="86">
        <f>L44*L$4</f>
        <v>108.75845999999999</v>
      </c>
      <c r="L44" s="87">
        <v>88.71</v>
      </c>
      <c r="M44" s="87">
        <v>88.71</v>
      </c>
      <c r="N44" s="86">
        <f>M44*M$4</f>
        <v>114.14315699999999</v>
      </c>
      <c r="O44" s="11"/>
      <c r="P44" s="11"/>
      <c r="Q44" s="11"/>
      <c r="R44" s="11"/>
      <c r="S44" s="11"/>
    </row>
    <row r="45" spans="1:19" ht="14.25" thickBot="1" thickTop="1">
      <c r="A45" s="54"/>
      <c r="B45" s="38" t="s">
        <v>82</v>
      </c>
      <c r="C45" s="54"/>
      <c r="D45" s="56"/>
      <c r="E45" s="72"/>
      <c r="F45" s="66"/>
      <c r="G45" s="61"/>
      <c r="H45" s="61"/>
      <c r="I45" s="62">
        <f>SUM(I43:I44)</f>
        <v>435.03</v>
      </c>
      <c r="J45" s="61">
        <f>SUM(J43:J44)</f>
        <v>456.57262799999995</v>
      </c>
      <c r="K45" s="11"/>
      <c r="L45" s="9"/>
      <c r="M45" s="9"/>
      <c r="N45" s="11"/>
      <c r="O45" s="11"/>
      <c r="P45" s="11"/>
      <c r="Q45" s="11"/>
      <c r="R45" s="11"/>
      <c r="S45" s="11"/>
    </row>
    <row r="46" spans="1:19" ht="14.25" thickBot="1" thickTop="1">
      <c r="A46" s="54"/>
      <c r="B46" s="38"/>
      <c r="C46" s="54"/>
      <c r="D46" s="56"/>
      <c r="E46" s="72"/>
      <c r="F46" s="66"/>
      <c r="G46" s="63"/>
      <c r="H46" s="63"/>
      <c r="I46" s="63"/>
      <c r="J46" s="73"/>
      <c r="K46" s="11"/>
      <c r="L46" s="9"/>
      <c r="M46" s="9"/>
      <c r="N46" s="11"/>
      <c r="O46" s="11"/>
      <c r="P46" s="11"/>
      <c r="Q46" s="11"/>
      <c r="R46" s="11"/>
      <c r="S46" s="11"/>
    </row>
    <row r="47" spans="1:19" ht="14.25" thickBot="1" thickTop="1">
      <c r="A47" s="48"/>
      <c r="B47" s="196" t="s">
        <v>70</v>
      </c>
      <c r="C47" s="196"/>
      <c r="D47" s="196"/>
      <c r="E47" s="80"/>
      <c r="F47" s="52"/>
      <c r="G47" s="81"/>
      <c r="H47" s="81"/>
      <c r="I47" s="62">
        <f>I45+I40+I33+I23+I18+I13</f>
        <v>31015.101420000003</v>
      </c>
      <c r="J47" s="81">
        <f>J45+J40+J33+J23+J18+J13</f>
        <v>31956.972440999994</v>
      </c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3.5" thickTop="1">
      <c r="A48" s="197" t="s">
        <v>74</v>
      </c>
      <c r="B48" s="197"/>
      <c r="C48" s="92"/>
      <c r="D48" s="92"/>
      <c r="E48" s="163"/>
      <c r="F48" s="164"/>
      <c r="G48" s="165"/>
      <c r="H48" s="165"/>
      <c r="I48" s="165"/>
      <c r="J48" s="9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92"/>
      <c r="B49" s="154" t="s">
        <v>72</v>
      </c>
      <c r="C49" s="92"/>
      <c r="D49" s="92"/>
      <c r="E49" s="163"/>
      <c r="F49" s="164"/>
      <c r="G49" s="165"/>
      <c r="H49" s="165"/>
      <c r="I49" s="165"/>
      <c r="J49" s="9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92"/>
      <c r="B50" s="154" t="s">
        <v>125</v>
      </c>
      <c r="C50" s="92"/>
      <c r="D50" s="92"/>
      <c r="E50" s="163"/>
      <c r="F50" s="164"/>
      <c r="G50" s="165"/>
      <c r="H50" s="165"/>
      <c r="I50" s="165"/>
      <c r="J50" s="9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92"/>
      <c r="B51" s="154"/>
      <c r="C51" s="92"/>
      <c r="D51" s="92"/>
      <c r="E51" s="163"/>
      <c r="F51" s="164"/>
      <c r="G51" s="165"/>
      <c r="H51" s="165"/>
      <c r="I51" s="165"/>
      <c r="J51" s="9"/>
      <c r="K51" s="11"/>
      <c r="L51" s="24"/>
      <c r="M51" s="11"/>
      <c r="N51" s="11"/>
      <c r="O51" s="11"/>
      <c r="P51" s="11"/>
      <c r="Q51" s="11"/>
      <c r="R51" s="11"/>
      <c r="S51" s="11"/>
    </row>
    <row r="52" spans="1:19" ht="12.75">
      <c r="A52" s="155" t="s">
        <v>127</v>
      </c>
      <c r="B52" s="154"/>
      <c r="C52" s="92"/>
      <c r="D52" s="92"/>
      <c r="E52" s="163"/>
      <c r="F52" s="164"/>
      <c r="G52" s="165"/>
      <c r="H52" s="165"/>
      <c r="I52" s="165"/>
      <c r="J52" s="9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83"/>
      <c r="B53" s="83"/>
      <c r="C53" s="91"/>
      <c r="D53" s="84"/>
      <c r="E53" s="166"/>
      <c r="F53" s="166"/>
      <c r="G53" s="167"/>
      <c r="H53" s="84"/>
      <c r="I53" s="105"/>
      <c r="J53" s="9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83"/>
      <c r="B54" s="83"/>
      <c r="C54" s="91"/>
      <c r="D54" s="84"/>
      <c r="E54" s="166"/>
      <c r="F54" s="166"/>
      <c r="G54" s="167"/>
      <c r="H54" s="84"/>
      <c r="I54" s="79"/>
      <c r="J54" s="9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83"/>
      <c r="B55" s="83"/>
      <c r="C55" s="91"/>
      <c r="D55" s="84"/>
      <c r="E55" s="92"/>
      <c r="F55" s="92"/>
      <c r="G55" s="92"/>
      <c r="H55" s="92"/>
      <c r="I55" s="79"/>
      <c r="J55" s="9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83"/>
      <c r="B56" s="93" t="s">
        <v>75</v>
      </c>
      <c r="C56" s="91"/>
      <c r="D56" s="84"/>
      <c r="E56" s="210" t="s">
        <v>26</v>
      </c>
      <c r="F56" s="210"/>
      <c r="G56" s="210"/>
      <c r="H56" s="210"/>
      <c r="I56" s="210"/>
      <c r="J56" s="9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83"/>
      <c r="B57" s="94" t="s">
        <v>22</v>
      </c>
      <c r="C57" s="91"/>
      <c r="D57" s="84"/>
      <c r="E57" s="211" t="s">
        <v>27</v>
      </c>
      <c r="F57" s="211"/>
      <c r="G57" s="211"/>
      <c r="H57" s="211"/>
      <c r="I57" s="211"/>
      <c r="J57" s="9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25"/>
      <c r="B58" s="83"/>
      <c r="C58" s="91"/>
      <c r="D58" s="84"/>
      <c r="E58" s="95"/>
      <c r="F58" s="95"/>
      <c r="G58" s="95"/>
      <c r="H58" s="95"/>
      <c r="I58" s="79"/>
      <c r="J58" s="9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5"/>
      <c r="B59" s="25"/>
      <c r="C59" s="26"/>
      <c r="D59" s="27"/>
      <c r="E59" s="28"/>
      <c r="F59" s="28"/>
      <c r="G59" s="28"/>
      <c r="H59" s="29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25"/>
      <c r="B60" s="25"/>
      <c r="C60" s="26"/>
      <c r="D60" s="27"/>
      <c r="E60" s="28"/>
      <c r="F60" s="28"/>
      <c r="G60" s="28"/>
      <c r="H60" s="2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25"/>
      <c r="B61" s="25"/>
      <c r="C61" s="26"/>
      <c r="D61" s="27"/>
      <c r="E61" s="28"/>
      <c r="F61" s="28"/>
      <c r="G61" s="28"/>
      <c r="H61" s="28"/>
      <c r="I61" s="9"/>
      <c r="J61" s="9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25"/>
      <c r="B62" s="25"/>
      <c r="C62" s="26"/>
      <c r="D62" s="27"/>
      <c r="E62" s="28"/>
      <c r="F62" s="28"/>
      <c r="G62" s="28"/>
      <c r="H62" s="28"/>
      <c r="I62" s="9"/>
      <c r="J62" s="9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D63" s="9"/>
      <c r="E63" s="9"/>
      <c r="F63" s="9"/>
      <c r="G63" s="9"/>
      <c r="H63" s="9"/>
      <c r="I63" s="9"/>
      <c r="J63" s="9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1"/>
      <c r="B64" s="11"/>
      <c r="C64" s="11"/>
      <c r="D64" s="9"/>
      <c r="E64" s="9"/>
      <c r="F64" s="9"/>
      <c r="G64" s="9"/>
      <c r="H64" s="9"/>
      <c r="I64" s="9"/>
      <c r="J64" s="9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1"/>
      <c r="B65" s="11"/>
      <c r="C65" s="11"/>
      <c r="D65" s="9"/>
      <c r="E65" s="9"/>
      <c r="F65" s="9"/>
      <c r="G65" s="9"/>
      <c r="H65" s="9"/>
      <c r="I65" s="9"/>
      <c r="J65" s="9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11"/>
      <c r="B66" s="11"/>
      <c r="C66" s="11"/>
      <c r="D66" s="9"/>
      <c r="E66" s="9"/>
      <c r="F66" s="9"/>
      <c r="G66" s="9"/>
      <c r="H66" s="9"/>
      <c r="I66" s="9"/>
      <c r="J66" s="9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11"/>
      <c r="B67" s="11"/>
      <c r="C67" s="11"/>
      <c r="D67" s="9"/>
      <c r="E67" s="9"/>
      <c r="F67" s="9"/>
      <c r="G67" s="9"/>
      <c r="H67" s="9"/>
      <c r="I67" s="9"/>
      <c r="J67" s="9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1"/>
      <c r="B68" s="11"/>
      <c r="C68" s="11"/>
      <c r="D68" s="9"/>
      <c r="E68" s="9"/>
      <c r="F68" s="9"/>
      <c r="G68" s="9"/>
      <c r="H68" s="9"/>
      <c r="I68" s="9"/>
      <c r="J68" s="9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1"/>
      <c r="B69" s="11"/>
      <c r="C69" s="11"/>
      <c r="D69" s="9"/>
      <c r="E69" s="9"/>
      <c r="F69" s="9"/>
      <c r="G69" s="9"/>
      <c r="H69" s="9"/>
      <c r="I69" s="9"/>
      <c r="J69" s="9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1"/>
      <c r="B70" s="11"/>
      <c r="C70" s="11"/>
      <c r="D70" s="9"/>
      <c r="E70" s="9"/>
      <c r="F70" s="9"/>
      <c r="G70" s="9"/>
      <c r="H70" s="9"/>
      <c r="I70" s="9"/>
      <c r="J70" s="9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1"/>
      <c r="B71" s="11"/>
      <c r="C71" s="11"/>
      <c r="D71" s="9"/>
      <c r="E71" s="9"/>
      <c r="F71" s="9"/>
      <c r="G71" s="9"/>
      <c r="H71" s="9"/>
      <c r="I71" s="9"/>
      <c r="J71" s="9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1"/>
      <c r="B72" s="11"/>
      <c r="C72" s="11"/>
      <c r="D72" s="9"/>
      <c r="E72" s="9"/>
      <c r="F72" s="9"/>
      <c r="G72" s="9"/>
      <c r="H72" s="9"/>
      <c r="I72" s="9"/>
      <c r="J72" s="9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1"/>
      <c r="B73" s="11"/>
      <c r="C73" s="11"/>
      <c r="D73" s="9"/>
      <c r="E73" s="9"/>
      <c r="F73" s="9"/>
      <c r="G73" s="9"/>
      <c r="H73" s="9"/>
      <c r="I73" s="9"/>
      <c r="J73" s="9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11"/>
      <c r="B74" s="11"/>
      <c r="C74" s="11"/>
      <c r="D74" s="9"/>
      <c r="E74" s="9"/>
      <c r="F74" s="9"/>
      <c r="G74" s="9"/>
      <c r="H74" s="9"/>
      <c r="I74" s="9"/>
      <c r="J74" s="9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.75">
      <c r="A75" s="11"/>
      <c r="B75" s="11"/>
      <c r="C75" s="11"/>
      <c r="D75" s="9"/>
      <c r="E75" s="9"/>
      <c r="F75" s="9"/>
      <c r="G75" s="9"/>
      <c r="H75" s="9"/>
      <c r="I75" s="9"/>
      <c r="J75" s="9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11"/>
      <c r="B76" s="11"/>
      <c r="C76" s="11"/>
      <c r="D76" s="9"/>
      <c r="E76" s="9"/>
      <c r="F76" s="9"/>
      <c r="G76" s="9"/>
      <c r="H76" s="9"/>
      <c r="I76" s="9"/>
      <c r="J76" s="9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/>
  <mergeCells count="21">
    <mergeCell ref="E56:I56"/>
    <mergeCell ref="E57:I57"/>
    <mergeCell ref="F5:G5"/>
    <mergeCell ref="B6:B8"/>
    <mergeCell ref="C6:C8"/>
    <mergeCell ref="D6:D8"/>
    <mergeCell ref="B47:D47"/>
    <mergeCell ref="A48:B48"/>
    <mergeCell ref="J6:J8"/>
    <mergeCell ref="A2:J2"/>
    <mergeCell ref="A3:J3"/>
    <mergeCell ref="A4:E4"/>
    <mergeCell ref="A5:E5"/>
    <mergeCell ref="A1:J1"/>
    <mergeCell ref="H4:J4"/>
    <mergeCell ref="H5:J5"/>
    <mergeCell ref="F4:G4"/>
    <mergeCell ref="A6:A8"/>
    <mergeCell ref="I6:I8"/>
    <mergeCell ref="E6:F6"/>
    <mergeCell ref="G6:H6"/>
  </mergeCells>
  <printOptions/>
  <pageMargins left="0.7874015748031497" right="0.1968503937007874" top="0.984251968503937" bottom="0.3937007874015748" header="0" footer="0"/>
  <pageSetup horizontalDpi="600" verticalDpi="6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H56" sqref="H56"/>
    </sheetView>
  </sheetViews>
  <sheetFormatPr defaultColWidth="9.140625" defaultRowHeight="12.75"/>
  <cols>
    <col min="1" max="1" width="4.7109375" style="0" customWidth="1"/>
    <col min="2" max="2" width="38.7109375" style="0" customWidth="1"/>
    <col min="3" max="3" width="6.421875" style="0" customWidth="1"/>
    <col min="4" max="4" width="8.28125" style="11" customWidth="1"/>
    <col min="5" max="5" width="7.8515625" style="0" customWidth="1"/>
    <col min="6" max="6" width="9.421875" style="0" customWidth="1"/>
    <col min="7" max="7" width="8.00390625" style="0" customWidth="1"/>
    <col min="8" max="8" width="8.140625" style="0" customWidth="1"/>
    <col min="10" max="10" width="9.8515625" style="0" customWidth="1"/>
    <col min="11" max="16" width="0" style="0" hidden="1" customWidth="1"/>
  </cols>
  <sheetData>
    <row r="1" spans="1:18" ht="16.5" thickBot="1" thickTop="1">
      <c r="A1" s="175" t="s">
        <v>17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</row>
    <row r="2" spans="1:18" ht="13.5" thickTop="1">
      <c r="A2" s="198" t="s">
        <v>86</v>
      </c>
      <c r="B2" s="199"/>
      <c r="C2" s="199"/>
      <c r="D2" s="199"/>
      <c r="E2" s="199"/>
      <c r="F2" s="199"/>
      <c r="G2" s="199"/>
      <c r="H2" s="199"/>
      <c r="I2" s="199"/>
      <c r="J2" s="200"/>
      <c r="K2" s="11"/>
      <c r="L2" s="11"/>
      <c r="M2" s="11"/>
      <c r="N2" s="11"/>
      <c r="O2" s="11"/>
      <c r="P2" s="11"/>
      <c r="Q2" s="11"/>
      <c r="R2" s="11"/>
    </row>
    <row r="3" spans="1:18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</row>
    <row r="4" spans="1:18" ht="21" customHeight="1" thickBot="1" thickTop="1">
      <c r="A4" s="204" t="s">
        <v>130</v>
      </c>
      <c r="B4" s="205"/>
      <c r="C4" s="205"/>
      <c r="D4" s="205"/>
      <c r="E4" s="206"/>
      <c r="F4" s="184" t="s">
        <v>133</v>
      </c>
      <c r="G4" s="185"/>
      <c r="H4" s="178" t="s">
        <v>40</v>
      </c>
      <c r="I4" s="179"/>
      <c r="J4" s="180"/>
      <c r="K4" s="11"/>
      <c r="L4" s="12">
        <v>1.226</v>
      </c>
      <c r="M4" s="12">
        <v>1.2867</v>
      </c>
      <c r="N4" s="11"/>
      <c r="O4" s="11"/>
      <c r="P4" s="11"/>
      <c r="Q4" s="11"/>
      <c r="R4" s="11"/>
    </row>
    <row r="5" spans="1:18" ht="14.25" thickBot="1" thickTop="1">
      <c r="A5" s="207" t="s">
        <v>88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</row>
    <row r="6" spans="1:18" ht="14.25" thickBot="1" thickTop="1">
      <c r="A6" s="35"/>
      <c r="B6" s="36"/>
      <c r="C6" s="33"/>
      <c r="D6" s="13"/>
      <c r="E6" s="34"/>
      <c r="F6" s="34"/>
      <c r="G6" s="34"/>
      <c r="H6" s="34"/>
      <c r="I6" s="34"/>
      <c r="J6" s="37"/>
      <c r="K6" s="11"/>
      <c r="L6" s="14" t="s">
        <v>55</v>
      </c>
      <c r="M6" s="14" t="s">
        <v>56</v>
      </c>
      <c r="N6" s="11"/>
      <c r="O6" s="11"/>
      <c r="P6" s="11"/>
      <c r="Q6" s="11"/>
      <c r="R6" s="11"/>
    </row>
    <row r="7" spans="1:18" ht="14.25" thickBot="1" thickTop="1">
      <c r="A7" s="186" t="s">
        <v>0</v>
      </c>
      <c r="B7" s="195" t="s">
        <v>52</v>
      </c>
      <c r="C7" s="195" t="s">
        <v>4</v>
      </c>
      <c r="D7" s="195" t="s">
        <v>1</v>
      </c>
      <c r="E7" s="192" t="s">
        <v>61</v>
      </c>
      <c r="F7" s="193"/>
      <c r="G7" s="194" t="s">
        <v>60</v>
      </c>
      <c r="H7" s="195"/>
      <c r="I7" s="189" t="s">
        <v>64</v>
      </c>
      <c r="J7" s="189" t="s">
        <v>63</v>
      </c>
      <c r="K7" s="3"/>
      <c r="L7" s="3"/>
      <c r="M7" s="3"/>
      <c r="N7" s="3"/>
      <c r="O7" s="11"/>
      <c r="P7" s="11"/>
      <c r="Q7" s="11"/>
      <c r="R7" s="11"/>
    </row>
    <row r="8" spans="1:18" ht="14.25" thickBot="1" thickTop="1">
      <c r="A8" s="187"/>
      <c r="B8" s="214"/>
      <c r="C8" s="214"/>
      <c r="D8" s="214"/>
      <c r="E8" s="38" t="s">
        <v>62</v>
      </c>
      <c r="F8" s="38" t="s">
        <v>62</v>
      </c>
      <c r="G8" s="38" t="s">
        <v>62</v>
      </c>
      <c r="H8" s="38" t="s">
        <v>62</v>
      </c>
      <c r="I8" s="190"/>
      <c r="J8" s="190"/>
      <c r="K8" s="3"/>
      <c r="L8" s="3"/>
      <c r="M8" s="3"/>
      <c r="N8" s="3"/>
      <c r="O8" s="11"/>
      <c r="P8" s="11"/>
      <c r="Q8" s="11"/>
      <c r="R8" s="11"/>
    </row>
    <row r="9" spans="1:18" ht="37.5" thickBot="1" thickTop="1">
      <c r="A9" s="188"/>
      <c r="B9" s="215"/>
      <c r="C9" s="215"/>
      <c r="D9" s="215"/>
      <c r="E9" s="39" t="s">
        <v>109</v>
      </c>
      <c r="F9" s="40" t="s">
        <v>13</v>
      </c>
      <c r="G9" s="39" t="s">
        <v>109</v>
      </c>
      <c r="H9" s="41" t="s">
        <v>13</v>
      </c>
      <c r="I9" s="191"/>
      <c r="J9" s="191"/>
      <c r="K9" s="89" t="s">
        <v>54</v>
      </c>
      <c r="L9" s="90" t="s">
        <v>53</v>
      </c>
      <c r="M9" s="90" t="s">
        <v>53</v>
      </c>
      <c r="N9" s="89" t="s">
        <v>54</v>
      </c>
      <c r="O9" s="11"/>
      <c r="P9" s="11"/>
      <c r="Q9" s="11"/>
      <c r="R9" s="11"/>
    </row>
    <row r="10" spans="1:18" ht="14.25" thickBot="1" thickTop="1">
      <c r="A10" s="42" t="s">
        <v>30</v>
      </c>
      <c r="B10" s="43" t="s">
        <v>5</v>
      </c>
      <c r="C10" s="44"/>
      <c r="D10" s="44"/>
      <c r="E10" s="45"/>
      <c r="F10" s="45"/>
      <c r="G10" s="45"/>
      <c r="H10" s="45"/>
      <c r="I10" s="46"/>
      <c r="J10" s="47"/>
      <c r="K10" s="3"/>
      <c r="L10" s="3"/>
      <c r="M10" s="3"/>
      <c r="N10" s="3"/>
      <c r="O10" s="11"/>
      <c r="P10" s="11"/>
      <c r="Q10" s="11"/>
      <c r="R10" s="11"/>
    </row>
    <row r="11" spans="1:18" ht="25.5" thickBot="1" thickTop="1">
      <c r="A11" s="48" t="s">
        <v>6</v>
      </c>
      <c r="B11" s="49" t="s">
        <v>89</v>
      </c>
      <c r="C11" s="48" t="s">
        <v>18</v>
      </c>
      <c r="D11" s="50">
        <v>212</v>
      </c>
      <c r="E11" s="51">
        <f>K11</f>
        <v>0.6620400000000001</v>
      </c>
      <c r="F11" s="52"/>
      <c r="G11" s="52">
        <f>N11</f>
        <v>0.604749</v>
      </c>
      <c r="H11" s="52">
        <f>TRUNC((F11*D11),2)</f>
        <v>0</v>
      </c>
      <c r="I11" s="52">
        <f>E11*D11</f>
        <v>140.35248</v>
      </c>
      <c r="J11" s="53">
        <f>G11*D11</f>
        <v>128.206788</v>
      </c>
      <c r="K11" s="86">
        <f>L11*L$4</f>
        <v>0.6620400000000001</v>
      </c>
      <c r="L11" s="87">
        <v>0.54</v>
      </c>
      <c r="M11" s="87">
        <v>0.47</v>
      </c>
      <c r="N11" s="86">
        <f>M11*M$4</f>
        <v>0.604749</v>
      </c>
      <c r="O11" s="11"/>
      <c r="P11" s="11"/>
      <c r="Q11" s="11"/>
      <c r="R11" s="11"/>
    </row>
    <row r="12" spans="1:18" ht="42" customHeight="1" thickBot="1" thickTop="1">
      <c r="A12" s="54" t="s">
        <v>2</v>
      </c>
      <c r="B12" s="55" t="s">
        <v>90</v>
      </c>
      <c r="C12" s="54" t="s">
        <v>91</v>
      </c>
      <c r="D12" s="56"/>
      <c r="E12" s="51"/>
      <c r="F12" s="57"/>
      <c r="G12" s="52"/>
      <c r="H12" s="52"/>
      <c r="I12" s="52"/>
      <c r="J12" s="53"/>
      <c r="K12" s="86"/>
      <c r="L12" s="87"/>
      <c r="M12" s="87"/>
      <c r="N12" s="86"/>
      <c r="O12" s="11"/>
      <c r="P12" s="11"/>
      <c r="Q12" s="11"/>
      <c r="R12" s="11"/>
    </row>
    <row r="13" spans="1:18" ht="25.5" thickBot="1" thickTop="1">
      <c r="A13" s="54" t="s">
        <v>71</v>
      </c>
      <c r="B13" s="58" t="s">
        <v>92</v>
      </c>
      <c r="C13" s="54" t="s">
        <v>4</v>
      </c>
      <c r="D13" s="56">
        <v>16</v>
      </c>
      <c r="E13" s="51">
        <f>K13*0.3</f>
        <v>17.768418</v>
      </c>
      <c r="F13" s="57">
        <f>K13-E13</f>
        <v>41.459642</v>
      </c>
      <c r="G13" s="52">
        <f>N13*0.3</f>
        <v>18.6481431</v>
      </c>
      <c r="H13" s="52">
        <f>N13-G13</f>
        <v>43.5123339</v>
      </c>
      <c r="I13" s="52">
        <f>(E13+F13)*D13</f>
        <v>947.64896</v>
      </c>
      <c r="J13" s="59">
        <f>(G13+H13)*D13</f>
        <v>994.567632</v>
      </c>
      <c r="K13" s="86">
        <f>L13*L$4</f>
        <v>59.22806</v>
      </c>
      <c r="L13" s="87">
        <v>48.31</v>
      </c>
      <c r="M13" s="87">
        <v>48.31</v>
      </c>
      <c r="N13" s="86">
        <f>M13*M$4</f>
        <v>62.160477</v>
      </c>
      <c r="O13" s="11"/>
      <c r="P13" s="11"/>
      <c r="Q13" s="11"/>
      <c r="R13" s="11"/>
    </row>
    <row r="14" spans="1:18" ht="14.25" thickBot="1" thickTop="1">
      <c r="A14" s="54"/>
      <c r="B14" s="38" t="s">
        <v>35</v>
      </c>
      <c r="C14" s="54"/>
      <c r="D14" s="56"/>
      <c r="E14" s="60"/>
      <c r="F14" s="57"/>
      <c r="G14" s="61"/>
      <c r="H14" s="61"/>
      <c r="I14" s="62">
        <f>SUM(I11:I13)</f>
        <v>1088.00144</v>
      </c>
      <c r="J14" s="63">
        <f>SUM(J11:J13)</f>
        <v>1122.77442</v>
      </c>
      <c r="K14" s="86"/>
      <c r="L14" s="79"/>
      <c r="M14" s="79"/>
      <c r="N14" s="86"/>
      <c r="O14" s="11"/>
      <c r="P14" s="11"/>
      <c r="Q14" s="11"/>
      <c r="R14" s="11"/>
    </row>
    <row r="15" spans="1:18" ht="14.25" thickBot="1" thickTop="1">
      <c r="A15" s="54"/>
      <c r="B15" s="64"/>
      <c r="C15" s="54"/>
      <c r="D15" s="56"/>
      <c r="E15" s="60"/>
      <c r="F15" s="57"/>
      <c r="G15" s="61"/>
      <c r="H15" s="61"/>
      <c r="I15" s="63"/>
      <c r="J15" s="53"/>
      <c r="K15" s="86"/>
      <c r="L15" s="79"/>
      <c r="M15" s="79"/>
      <c r="N15" s="86"/>
      <c r="O15" s="11"/>
      <c r="P15" s="11"/>
      <c r="Q15" s="11"/>
      <c r="R15" s="11"/>
    </row>
    <row r="16" spans="1:18" ht="14.25" thickBot="1" thickTop="1">
      <c r="A16" s="38" t="s">
        <v>7</v>
      </c>
      <c r="B16" s="65" t="s">
        <v>124</v>
      </c>
      <c r="C16" s="54"/>
      <c r="D16" s="56"/>
      <c r="E16" s="60"/>
      <c r="F16" s="57"/>
      <c r="G16" s="57"/>
      <c r="H16" s="57"/>
      <c r="I16" s="66"/>
      <c r="J16" s="53"/>
      <c r="K16" s="86"/>
      <c r="L16" s="79"/>
      <c r="M16" s="79"/>
      <c r="N16" s="86"/>
      <c r="O16" s="11"/>
      <c r="P16" s="11"/>
      <c r="Q16" s="11"/>
      <c r="R16" s="11"/>
    </row>
    <row r="17" spans="1:18" ht="14.25" thickBot="1" thickTop="1">
      <c r="A17" s="48" t="s">
        <v>10</v>
      </c>
      <c r="B17" s="58" t="s">
        <v>93</v>
      </c>
      <c r="C17" s="48" t="s">
        <v>25</v>
      </c>
      <c r="D17" s="50">
        <v>1743.5</v>
      </c>
      <c r="E17" s="51"/>
      <c r="F17" s="57"/>
      <c r="G17" s="52"/>
      <c r="H17" s="52"/>
      <c r="I17" s="52"/>
      <c r="J17" s="59"/>
      <c r="K17" s="86"/>
      <c r="L17" s="87"/>
      <c r="M17" s="87"/>
      <c r="N17" s="86"/>
      <c r="O17" s="11"/>
      <c r="P17" s="11"/>
      <c r="Q17" s="11"/>
      <c r="R17" s="11"/>
    </row>
    <row r="18" spans="1:18" ht="37.5" thickBot="1" thickTop="1">
      <c r="A18" s="54" t="s">
        <v>11</v>
      </c>
      <c r="B18" s="67" t="s">
        <v>94</v>
      </c>
      <c r="C18" s="54" t="s">
        <v>95</v>
      </c>
      <c r="D18" s="56">
        <f>D17*0.2</f>
        <v>348.70000000000005</v>
      </c>
      <c r="E18" s="51"/>
      <c r="F18" s="57"/>
      <c r="G18" s="52"/>
      <c r="H18" s="52"/>
      <c r="I18" s="52"/>
      <c r="J18" s="59"/>
      <c r="K18" s="86"/>
      <c r="L18" s="87"/>
      <c r="M18" s="87"/>
      <c r="N18" s="86"/>
      <c r="O18" s="11"/>
      <c r="P18" s="11"/>
      <c r="Q18" s="11"/>
      <c r="R18" s="11"/>
    </row>
    <row r="19" spans="1:18" ht="14.25" thickBot="1" thickTop="1">
      <c r="A19" s="54"/>
      <c r="B19" s="38" t="s">
        <v>36</v>
      </c>
      <c r="C19" s="54"/>
      <c r="D19" s="56"/>
      <c r="E19" s="68"/>
      <c r="F19" s="68"/>
      <c r="G19" s="61"/>
      <c r="H19" s="61"/>
      <c r="I19" s="62">
        <f>SUM(I17:I18)</f>
        <v>0</v>
      </c>
      <c r="J19" s="63">
        <f>SUM(J17:J18)</f>
        <v>0</v>
      </c>
      <c r="K19" s="86"/>
      <c r="L19" s="79"/>
      <c r="M19" s="79"/>
      <c r="N19" s="86"/>
      <c r="O19" s="11"/>
      <c r="P19" s="11"/>
      <c r="Q19" s="11"/>
      <c r="R19" s="11"/>
    </row>
    <row r="20" spans="1:18" ht="14.25" thickBot="1" thickTop="1">
      <c r="A20" s="54"/>
      <c r="B20" s="64"/>
      <c r="C20" s="54"/>
      <c r="D20" s="56"/>
      <c r="E20" s="68"/>
      <c r="F20" s="68"/>
      <c r="G20" s="69"/>
      <c r="H20" s="69"/>
      <c r="I20" s="70"/>
      <c r="J20" s="53"/>
      <c r="K20" s="86"/>
      <c r="L20" s="79"/>
      <c r="M20" s="79"/>
      <c r="N20" s="86"/>
      <c r="O20" s="11"/>
      <c r="P20" s="11"/>
      <c r="Q20" s="11"/>
      <c r="R20" s="11"/>
    </row>
    <row r="21" spans="1:18" ht="14.25" thickBot="1" thickTop="1">
      <c r="A21" s="38" t="s">
        <v>15</v>
      </c>
      <c r="B21" s="65" t="s">
        <v>8</v>
      </c>
      <c r="C21" s="54"/>
      <c r="D21" s="56"/>
      <c r="E21" s="60"/>
      <c r="F21" s="57"/>
      <c r="G21" s="57"/>
      <c r="H21" s="57"/>
      <c r="I21" s="66"/>
      <c r="J21" s="53"/>
      <c r="K21" s="86"/>
      <c r="L21" s="79"/>
      <c r="M21" s="79"/>
      <c r="N21" s="86"/>
      <c r="O21" s="11"/>
      <c r="P21" s="11"/>
      <c r="Q21" s="11"/>
      <c r="R21" s="11"/>
    </row>
    <row r="22" spans="1:18" ht="40.5" customHeight="1" thickBot="1" thickTop="1">
      <c r="A22" s="54" t="s">
        <v>3</v>
      </c>
      <c r="B22" s="71" t="s">
        <v>96</v>
      </c>
      <c r="C22" s="54" t="s">
        <v>91</v>
      </c>
      <c r="D22" s="56">
        <f>D17</f>
        <v>1743.5</v>
      </c>
      <c r="E22" s="60">
        <v>4.9</v>
      </c>
      <c r="F22" s="57">
        <v>16.33</v>
      </c>
      <c r="G22" s="52">
        <v>5.1</v>
      </c>
      <c r="H22" s="52">
        <v>17.02</v>
      </c>
      <c r="I22" s="52">
        <f>(E22+F22)*D22-0.01</f>
        <v>37014.494999999995</v>
      </c>
      <c r="J22" s="59">
        <f>(G22+H22)*D22</f>
        <v>38566.219999999994</v>
      </c>
      <c r="K22" s="86">
        <f>L22*L$4</f>
        <v>37.03746</v>
      </c>
      <c r="L22" s="79">
        <v>30.21</v>
      </c>
      <c r="M22" s="79">
        <v>28.96</v>
      </c>
      <c r="N22" s="86">
        <f>M22*M$4</f>
        <v>37.262832</v>
      </c>
      <c r="O22" s="11"/>
      <c r="P22" s="11"/>
      <c r="Q22" s="11"/>
      <c r="R22" s="11"/>
    </row>
    <row r="23" spans="1:18" ht="66.75" customHeight="1" thickBot="1" thickTop="1">
      <c r="A23" s="54" t="s">
        <v>12</v>
      </c>
      <c r="B23" s="67" t="s">
        <v>97</v>
      </c>
      <c r="C23" s="54" t="s">
        <v>18</v>
      </c>
      <c r="D23" s="56">
        <v>429</v>
      </c>
      <c r="E23" s="51">
        <f>K23*0.3</f>
        <v>18.485628</v>
      </c>
      <c r="F23" s="57">
        <f>K23-E23</f>
        <v>43.133131999999996</v>
      </c>
      <c r="G23" s="52">
        <f>N23*0.3</f>
        <v>18.721484999999998</v>
      </c>
      <c r="H23" s="52">
        <f>N23-G23</f>
        <v>43.683465</v>
      </c>
      <c r="I23" s="52">
        <f>(E23+F23)*D23</f>
        <v>26434.44804</v>
      </c>
      <c r="J23" s="59">
        <f>(G23+H23)*D23</f>
        <v>26771.72355</v>
      </c>
      <c r="K23" s="86">
        <f>L23*L$4</f>
        <v>61.618759999999995</v>
      </c>
      <c r="L23" s="87">
        <v>50.26</v>
      </c>
      <c r="M23" s="87">
        <v>48.5</v>
      </c>
      <c r="N23" s="86">
        <f>M23*M$4</f>
        <v>62.40495</v>
      </c>
      <c r="O23" s="11"/>
      <c r="P23" s="11"/>
      <c r="Q23" s="11"/>
      <c r="R23" s="11"/>
    </row>
    <row r="24" spans="1:18" ht="14.25" thickBot="1" thickTop="1">
      <c r="A24" s="54"/>
      <c r="B24" s="38" t="s">
        <v>37</v>
      </c>
      <c r="C24" s="54"/>
      <c r="D24" s="56"/>
      <c r="E24" s="72"/>
      <c r="F24" s="66"/>
      <c r="G24" s="61"/>
      <c r="H24" s="61"/>
      <c r="I24" s="62">
        <f>SUM(I22:I23)+0.01</f>
        <v>63448.95304</v>
      </c>
      <c r="J24" s="61">
        <f>SUM(J22:J23)</f>
        <v>65337.943549999996</v>
      </c>
      <c r="K24" s="86"/>
      <c r="L24" s="87"/>
      <c r="M24" s="87"/>
      <c r="N24" s="86"/>
      <c r="O24" s="11"/>
      <c r="P24" s="11"/>
      <c r="Q24" s="11"/>
      <c r="R24" s="11"/>
    </row>
    <row r="25" spans="1:18" ht="14.25" thickBot="1" thickTop="1">
      <c r="A25" s="54"/>
      <c r="B25" s="64"/>
      <c r="C25" s="54"/>
      <c r="D25" s="56"/>
      <c r="E25" s="72"/>
      <c r="F25" s="66"/>
      <c r="G25" s="63"/>
      <c r="H25" s="63"/>
      <c r="I25" s="63"/>
      <c r="J25" s="73"/>
      <c r="K25" s="86"/>
      <c r="L25" s="87"/>
      <c r="M25" s="87"/>
      <c r="N25" s="86"/>
      <c r="O25" s="11"/>
      <c r="P25" s="11"/>
      <c r="Q25" s="11"/>
      <c r="R25" s="11"/>
    </row>
    <row r="26" spans="1:18" ht="14.25" thickBot="1" thickTop="1">
      <c r="A26" s="38" t="s">
        <v>16</v>
      </c>
      <c r="B26" s="65" t="s">
        <v>73</v>
      </c>
      <c r="C26" s="54"/>
      <c r="D26" s="56"/>
      <c r="E26" s="72"/>
      <c r="F26" s="66"/>
      <c r="G26" s="66"/>
      <c r="H26" s="66"/>
      <c r="I26" s="66"/>
      <c r="J26" s="73"/>
      <c r="K26" s="86"/>
      <c r="L26" s="87"/>
      <c r="M26" s="87"/>
      <c r="N26" s="86"/>
      <c r="O26" s="11"/>
      <c r="P26" s="11"/>
      <c r="Q26" s="11"/>
      <c r="R26" s="11"/>
    </row>
    <row r="27" spans="1:18" ht="14.25" thickBot="1" thickTop="1">
      <c r="A27" s="54" t="s">
        <v>57</v>
      </c>
      <c r="B27" s="74" t="s">
        <v>98</v>
      </c>
      <c r="C27" s="54" t="s">
        <v>18</v>
      </c>
      <c r="D27" s="56">
        <v>175</v>
      </c>
      <c r="E27" s="51"/>
      <c r="F27" s="57"/>
      <c r="G27" s="52"/>
      <c r="H27" s="52"/>
      <c r="I27" s="52"/>
      <c r="J27" s="59"/>
      <c r="K27" s="86"/>
      <c r="L27" s="88"/>
      <c r="M27" s="88"/>
      <c r="N27" s="86"/>
      <c r="O27" s="11"/>
      <c r="P27" s="11"/>
      <c r="Q27" s="11"/>
      <c r="R27" s="11"/>
    </row>
    <row r="28" spans="1:18" ht="27.75" customHeight="1" thickBot="1" thickTop="1">
      <c r="A28" s="54" t="s">
        <v>28</v>
      </c>
      <c r="B28" s="75" t="s">
        <v>117</v>
      </c>
      <c r="C28" s="54" t="s">
        <v>18</v>
      </c>
      <c r="D28" s="56">
        <v>115</v>
      </c>
      <c r="E28" s="51"/>
      <c r="F28" s="57"/>
      <c r="G28" s="52"/>
      <c r="H28" s="52"/>
      <c r="I28" s="52"/>
      <c r="J28" s="59"/>
      <c r="K28" s="86"/>
      <c r="L28" s="87"/>
      <c r="M28" s="87"/>
      <c r="N28" s="86"/>
      <c r="O28" s="11"/>
      <c r="P28" s="11"/>
      <c r="Q28" s="11"/>
      <c r="R28" s="11"/>
    </row>
    <row r="29" spans="1:18" ht="25.5" thickBot="1" thickTop="1">
      <c r="A29" s="54" t="s">
        <v>29</v>
      </c>
      <c r="B29" s="75" t="s">
        <v>100</v>
      </c>
      <c r="C29" s="54" t="s">
        <v>18</v>
      </c>
      <c r="D29" s="56">
        <v>60</v>
      </c>
      <c r="E29" s="51"/>
      <c r="F29" s="57"/>
      <c r="G29" s="52"/>
      <c r="H29" s="52"/>
      <c r="I29" s="52"/>
      <c r="J29" s="59"/>
      <c r="K29" s="86"/>
      <c r="L29" s="87"/>
      <c r="M29" s="87"/>
      <c r="N29" s="86"/>
      <c r="O29" s="11"/>
      <c r="P29" s="11"/>
      <c r="Q29" s="11"/>
      <c r="R29" s="11"/>
    </row>
    <row r="30" spans="1:18" ht="52.5" customHeight="1" thickBot="1" thickTop="1">
      <c r="A30" s="54" t="s">
        <v>76</v>
      </c>
      <c r="B30" s="75" t="s">
        <v>101</v>
      </c>
      <c r="C30" s="54" t="s">
        <v>18</v>
      </c>
      <c r="D30" s="56">
        <v>60</v>
      </c>
      <c r="E30" s="51"/>
      <c r="F30" s="52"/>
      <c r="G30" s="52"/>
      <c r="H30" s="52"/>
      <c r="I30" s="52"/>
      <c r="J30" s="53"/>
      <c r="K30" s="86"/>
      <c r="L30" s="104"/>
      <c r="M30" s="87"/>
      <c r="N30" s="86"/>
      <c r="O30" s="11"/>
      <c r="P30" s="11"/>
      <c r="Q30" s="11"/>
      <c r="R30" s="11"/>
    </row>
    <row r="31" spans="1:18" ht="30" customHeight="1" thickBot="1" thickTop="1">
      <c r="A31" s="54" t="s">
        <v>58</v>
      </c>
      <c r="B31" s="75" t="s">
        <v>102</v>
      </c>
      <c r="C31" s="54" t="s">
        <v>18</v>
      </c>
      <c r="D31" s="56"/>
      <c r="E31" s="3"/>
      <c r="F31" s="76"/>
      <c r="G31" s="76"/>
      <c r="H31" s="76"/>
      <c r="I31" s="76"/>
      <c r="J31" s="76"/>
      <c r="K31" s="86"/>
      <c r="L31" s="104"/>
      <c r="M31" s="87"/>
      <c r="N31" s="86"/>
      <c r="O31" s="11"/>
      <c r="P31" s="11"/>
      <c r="Q31" s="11"/>
      <c r="R31" s="11"/>
    </row>
    <row r="32" spans="1:18" ht="102.75" customHeight="1" thickBot="1" thickTop="1">
      <c r="A32" s="54" t="s">
        <v>59</v>
      </c>
      <c r="B32" s="67" t="s">
        <v>103</v>
      </c>
      <c r="C32" s="54" t="s">
        <v>19</v>
      </c>
      <c r="D32" s="56">
        <v>4</v>
      </c>
      <c r="E32" s="51"/>
      <c r="F32" s="57"/>
      <c r="G32" s="52"/>
      <c r="H32" s="52"/>
      <c r="I32" s="52"/>
      <c r="J32" s="59"/>
      <c r="K32" s="86"/>
      <c r="L32" s="85"/>
      <c r="M32" s="85"/>
      <c r="N32" s="84"/>
      <c r="O32" s="11"/>
      <c r="P32" s="11"/>
      <c r="Q32" s="11"/>
      <c r="R32" s="11"/>
    </row>
    <row r="33" spans="1:18" ht="63" customHeight="1" thickBot="1" thickTop="1">
      <c r="A33" s="54" t="s">
        <v>81</v>
      </c>
      <c r="B33" s="67" t="s">
        <v>108</v>
      </c>
      <c r="C33" s="54" t="s">
        <v>19</v>
      </c>
      <c r="D33" s="50"/>
      <c r="E33" s="51"/>
      <c r="F33" s="52"/>
      <c r="G33" s="52"/>
      <c r="H33" s="52"/>
      <c r="I33" s="52"/>
      <c r="J33" s="82"/>
      <c r="K33" s="84"/>
      <c r="L33" s="85"/>
      <c r="M33" s="85"/>
      <c r="N33" s="84"/>
      <c r="O33" s="11"/>
      <c r="P33" s="11"/>
      <c r="Q33" s="11"/>
      <c r="R33" s="11"/>
    </row>
    <row r="34" spans="1:18" ht="14.25" thickBot="1" thickTop="1">
      <c r="A34" s="54"/>
      <c r="B34" s="38" t="s">
        <v>38</v>
      </c>
      <c r="C34" s="54"/>
      <c r="D34" s="56"/>
      <c r="E34" s="72"/>
      <c r="F34" s="66"/>
      <c r="G34" s="63"/>
      <c r="H34" s="63"/>
      <c r="I34" s="62">
        <f>SUM(I27:I33)</f>
        <v>0</v>
      </c>
      <c r="J34" s="62">
        <f>SUM(J27:J33)</f>
        <v>0</v>
      </c>
      <c r="K34" s="86"/>
      <c r="L34" s="87"/>
      <c r="M34" s="87"/>
      <c r="N34" s="86"/>
      <c r="O34" s="11"/>
      <c r="P34" s="11"/>
      <c r="Q34" s="11"/>
      <c r="R34" s="11"/>
    </row>
    <row r="35" spans="1:18" ht="14.25" thickBot="1" thickTop="1">
      <c r="A35" s="54"/>
      <c r="B35" s="107"/>
      <c r="C35" s="54"/>
      <c r="D35" s="56"/>
      <c r="E35" s="72"/>
      <c r="F35" s="66"/>
      <c r="G35" s="63"/>
      <c r="H35" s="63"/>
      <c r="I35" s="63"/>
      <c r="J35" s="73"/>
      <c r="K35" s="86"/>
      <c r="L35" s="87"/>
      <c r="M35" s="87"/>
      <c r="N35" s="86"/>
      <c r="O35" s="11"/>
      <c r="P35" s="11"/>
      <c r="Q35" s="11"/>
      <c r="R35" s="11"/>
    </row>
    <row r="36" spans="1:18" ht="14.25" thickBot="1" thickTop="1">
      <c r="A36" s="38">
        <v>5</v>
      </c>
      <c r="B36" s="65" t="s">
        <v>66</v>
      </c>
      <c r="C36" s="54"/>
      <c r="D36" s="56"/>
      <c r="E36" s="72"/>
      <c r="F36" s="66"/>
      <c r="G36" s="66"/>
      <c r="H36" s="66"/>
      <c r="I36" s="63"/>
      <c r="J36" s="73"/>
      <c r="K36" s="86"/>
      <c r="L36" s="87"/>
      <c r="M36" s="87"/>
      <c r="N36" s="86"/>
      <c r="O36" s="11"/>
      <c r="P36" s="11"/>
      <c r="Q36" s="11"/>
      <c r="R36" s="11"/>
    </row>
    <row r="37" spans="1:18" ht="14.25" thickBot="1" thickTop="1">
      <c r="A37" s="77" t="s">
        <v>20</v>
      </c>
      <c r="B37" s="78" t="s">
        <v>65</v>
      </c>
      <c r="C37" s="54"/>
      <c r="D37" s="56"/>
      <c r="E37" s="72"/>
      <c r="F37" s="66"/>
      <c r="G37" s="66"/>
      <c r="H37" s="66"/>
      <c r="I37" s="63"/>
      <c r="J37" s="73"/>
      <c r="K37" s="86"/>
      <c r="L37" s="87"/>
      <c r="M37" s="87"/>
      <c r="N37" s="86"/>
      <c r="O37" s="11"/>
      <c r="P37" s="11"/>
      <c r="Q37" s="11"/>
      <c r="R37" s="11"/>
    </row>
    <row r="38" spans="1:18" ht="41.25" customHeight="1" thickBot="1" thickTop="1">
      <c r="A38" s="54" t="s">
        <v>67</v>
      </c>
      <c r="B38" s="71" t="s">
        <v>107</v>
      </c>
      <c r="C38" s="54" t="s">
        <v>19</v>
      </c>
      <c r="D38" s="56">
        <v>1</v>
      </c>
      <c r="E38" s="72">
        <v>86.35</v>
      </c>
      <c r="F38" s="66">
        <v>201.51</v>
      </c>
      <c r="G38" s="52">
        <v>89.96</v>
      </c>
      <c r="H38" s="52">
        <v>209.91</v>
      </c>
      <c r="I38" s="52">
        <f>TRUNC((E38+F38)*D38,2)</f>
        <v>287.86</v>
      </c>
      <c r="J38" s="59">
        <f>(G38+H38)*D38</f>
        <v>299.87</v>
      </c>
      <c r="K38" s="86">
        <f>L38*L$4</f>
        <v>527.94012</v>
      </c>
      <c r="L38" s="87">
        <v>430.62</v>
      </c>
      <c r="M38" s="87">
        <v>430.52</v>
      </c>
      <c r="N38" s="86">
        <f>M38*M$4</f>
        <v>553.950084</v>
      </c>
      <c r="O38" s="11"/>
      <c r="P38" s="11"/>
      <c r="Q38" s="11"/>
      <c r="R38" s="11"/>
    </row>
    <row r="39" spans="1:18" ht="38.25" customHeight="1" thickBot="1" thickTop="1">
      <c r="A39" s="54" t="s">
        <v>68</v>
      </c>
      <c r="B39" s="71" t="s">
        <v>104</v>
      </c>
      <c r="C39" s="54" t="s">
        <v>19</v>
      </c>
      <c r="D39" s="56">
        <v>2</v>
      </c>
      <c r="E39" s="72">
        <v>76.95</v>
      </c>
      <c r="F39" s="66">
        <v>179.56</v>
      </c>
      <c r="G39" s="52">
        <v>80.31</v>
      </c>
      <c r="H39" s="52">
        <v>187.39</v>
      </c>
      <c r="I39" s="52">
        <f>TRUNC((E39+F39)*D39,2)</f>
        <v>513.02</v>
      </c>
      <c r="J39" s="59">
        <f>(G39+H39)*D39</f>
        <v>535.4</v>
      </c>
      <c r="K39" s="86">
        <f>L39*L$4</f>
        <v>415.22168</v>
      </c>
      <c r="L39" s="87">
        <v>338.68</v>
      </c>
      <c r="M39" s="87">
        <v>338.58</v>
      </c>
      <c r="N39" s="86">
        <f>M39*M$4</f>
        <v>435.65088599999996</v>
      </c>
      <c r="O39" s="11"/>
      <c r="P39" s="11"/>
      <c r="Q39" s="11"/>
      <c r="R39" s="11"/>
    </row>
    <row r="40" spans="1:18" ht="54.75" customHeight="1" thickBot="1" thickTop="1">
      <c r="A40" s="54" t="s">
        <v>69</v>
      </c>
      <c r="B40" s="71" t="s">
        <v>106</v>
      </c>
      <c r="C40" s="54" t="s">
        <v>19</v>
      </c>
      <c r="D40" s="56">
        <v>1</v>
      </c>
      <c r="E40" s="72">
        <v>86.12</v>
      </c>
      <c r="F40" s="66">
        <v>200.96</v>
      </c>
      <c r="G40" s="52">
        <v>89.71</v>
      </c>
      <c r="H40" s="52">
        <v>209.33</v>
      </c>
      <c r="I40" s="52">
        <f>TRUNC((E40+F40)*D40,2)</f>
        <v>287.08</v>
      </c>
      <c r="J40" s="59">
        <f>(G40+H40)*D40</f>
        <v>299.04</v>
      </c>
      <c r="K40" s="86">
        <f>L40*L$4</f>
        <v>526.34632</v>
      </c>
      <c r="L40" s="87">
        <v>429.32</v>
      </c>
      <c r="M40" s="87">
        <v>429.22</v>
      </c>
      <c r="N40" s="86">
        <f>M40*M$4</f>
        <v>552.277374</v>
      </c>
      <c r="O40" s="11"/>
      <c r="P40" s="11"/>
      <c r="Q40" s="11"/>
      <c r="R40" s="11"/>
    </row>
    <row r="41" spans="1:18" ht="14.25" thickBot="1" thickTop="1">
      <c r="A41" s="54"/>
      <c r="B41" s="38" t="s">
        <v>39</v>
      </c>
      <c r="C41" s="54"/>
      <c r="D41" s="56"/>
      <c r="E41" s="72"/>
      <c r="F41" s="66"/>
      <c r="G41" s="61"/>
      <c r="H41" s="61"/>
      <c r="I41" s="62">
        <f>SUM(I38:I40)</f>
        <v>1087.96</v>
      </c>
      <c r="J41" s="61">
        <f>SUM(J38:J40)</f>
        <v>1134.31</v>
      </c>
      <c r="K41" s="86"/>
      <c r="L41" s="87"/>
      <c r="M41" s="87"/>
      <c r="N41" s="86"/>
      <c r="O41" s="11"/>
      <c r="P41" s="11"/>
      <c r="Q41" s="11"/>
      <c r="R41" s="11"/>
    </row>
    <row r="42" spans="1:18" ht="14.25" thickBot="1" thickTop="1">
      <c r="A42" s="54"/>
      <c r="B42" s="54"/>
      <c r="C42" s="54"/>
      <c r="D42" s="56"/>
      <c r="E42" s="72"/>
      <c r="F42" s="66"/>
      <c r="G42" s="63"/>
      <c r="H42" s="63"/>
      <c r="I42" s="63"/>
      <c r="J42" s="73"/>
      <c r="K42" s="86"/>
      <c r="L42" s="87"/>
      <c r="M42" s="87"/>
      <c r="N42" s="86"/>
      <c r="O42" s="11"/>
      <c r="P42" s="11"/>
      <c r="Q42" s="11"/>
      <c r="R42" s="11"/>
    </row>
    <row r="43" spans="1:18" ht="14.25" thickBot="1" thickTop="1">
      <c r="A43" s="38">
        <v>6</v>
      </c>
      <c r="B43" s="65" t="s">
        <v>9</v>
      </c>
      <c r="C43" s="54"/>
      <c r="D43" s="56"/>
      <c r="E43" s="72"/>
      <c r="F43" s="66"/>
      <c r="G43" s="66"/>
      <c r="H43" s="66"/>
      <c r="I43" s="66"/>
      <c r="J43" s="73"/>
      <c r="K43" s="86"/>
      <c r="L43" s="87"/>
      <c r="M43" s="87"/>
      <c r="N43" s="86"/>
      <c r="O43" s="11"/>
      <c r="P43" s="11"/>
      <c r="Q43" s="11"/>
      <c r="R43" s="11"/>
    </row>
    <row r="44" spans="1:18" ht="25.5" thickBot="1" thickTop="1">
      <c r="A44" s="48" t="s">
        <v>23</v>
      </c>
      <c r="B44" s="49" t="s">
        <v>126</v>
      </c>
      <c r="C44" s="48" t="s">
        <v>77</v>
      </c>
      <c r="D44" s="50">
        <v>8</v>
      </c>
      <c r="E44" s="51"/>
      <c r="F44" s="57"/>
      <c r="G44" s="52"/>
      <c r="H44" s="52"/>
      <c r="I44" s="52"/>
      <c r="J44" s="59"/>
      <c r="K44" s="86"/>
      <c r="L44" s="87"/>
      <c r="M44" s="87"/>
      <c r="N44" s="86"/>
      <c r="O44" s="11"/>
      <c r="P44" s="11"/>
      <c r="Q44" s="11"/>
      <c r="R44" s="11"/>
    </row>
    <row r="45" spans="1:18" ht="14.25" thickBot="1" thickTop="1">
      <c r="A45" s="54" t="s">
        <v>24</v>
      </c>
      <c r="B45" s="64" t="s">
        <v>105</v>
      </c>
      <c r="C45" s="54" t="s">
        <v>77</v>
      </c>
      <c r="D45" s="56">
        <v>4</v>
      </c>
      <c r="E45" s="51">
        <f>K45*0.3</f>
        <v>32.627537999999994</v>
      </c>
      <c r="F45" s="57">
        <f>K45-E45</f>
        <v>76.130922</v>
      </c>
      <c r="G45" s="52">
        <f>N45*0.3</f>
        <v>34.242947099999995</v>
      </c>
      <c r="H45" s="52">
        <f>N45-G45</f>
        <v>79.9002099</v>
      </c>
      <c r="I45" s="52">
        <f>(E45+F45)*D45</f>
        <v>435.03383999999994</v>
      </c>
      <c r="J45" s="59">
        <f>(G45+H45)*D45</f>
        <v>456.57262799999995</v>
      </c>
      <c r="K45" s="86">
        <f>L45*L$4</f>
        <v>108.75845999999999</v>
      </c>
      <c r="L45" s="87">
        <v>88.71</v>
      </c>
      <c r="M45" s="87">
        <v>88.71</v>
      </c>
      <c r="N45" s="86">
        <f>M45*M$4</f>
        <v>114.14315699999999</v>
      </c>
      <c r="O45" s="11"/>
      <c r="P45" s="11"/>
      <c r="Q45" s="11"/>
      <c r="R45" s="11"/>
    </row>
    <row r="46" spans="1:18" ht="14.25" thickBot="1" thickTop="1">
      <c r="A46" s="54"/>
      <c r="B46" s="38" t="s">
        <v>34</v>
      </c>
      <c r="C46" s="54"/>
      <c r="D46" s="56"/>
      <c r="E46" s="72"/>
      <c r="F46" s="66"/>
      <c r="G46" s="61"/>
      <c r="H46" s="61"/>
      <c r="I46" s="62">
        <f>SUM(I44:I45)</f>
        <v>435.03383999999994</v>
      </c>
      <c r="J46" s="61">
        <f>SUM(J44:J45)</f>
        <v>456.57262799999995</v>
      </c>
      <c r="K46" s="3"/>
      <c r="L46" s="79"/>
      <c r="M46" s="79"/>
      <c r="N46" s="3"/>
      <c r="O46" s="11"/>
      <c r="P46" s="11"/>
      <c r="Q46" s="11"/>
      <c r="R46" s="11"/>
    </row>
    <row r="47" spans="1:18" ht="14.25" thickBot="1" thickTop="1">
      <c r="A47" s="54"/>
      <c r="B47" s="38"/>
      <c r="C47" s="54"/>
      <c r="D47" s="56"/>
      <c r="E47" s="72"/>
      <c r="F47" s="66"/>
      <c r="G47" s="63"/>
      <c r="H47" s="63"/>
      <c r="I47" s="63"/>
      <c r="J47" s="73"/>
      <c r="K47" s="3"/>
      <c r="L47" s="79"/>
      <c r="M47" s="79"/>
      <c r="N47" s="3"/>
      <c r="O47" s="11"/>
      <c r="P47" s="11"/>
      <c r="Q47" s="11"/>
      <c r="R47" s="11"/>
    </row>
    <row r="48" spans="1:10" s="3" customFormat="1" ht="14.25" thickBot="1" thickTop="1">
      <c r="A48" s="48"/>
      <c r="B48" s="196" t="s">
        <v>70</v>
      </c>
      <c r="C48" s="196"/>
      <c r="D48" s="196"/>
      <c r="E48" s="80"/>
      <c r="F48" s="52"/>
      <c r="G48" s="81"/>
      <c r="H48" s="81"/>
      <c r="I48" s="62">
        <f>I46+I41+I34+I24+I19+I14-0.01</f>
        <v>66059.93832</v>
      </c>
      <c r="J48" s="81">
        <f>J46+J41+J34+J24+J19+J14</f>
        <v>68051.600598</v>
      </c>
    </row>
    <row r="49" spans="1:18" ht="13.5" thickTop="1">
      <c r="A49" s="197" t="s">
        <v>74</v>
      </c>
      <c r="B49" s="197"/>
      <c r="C49" s="92"/>
      <c r="D49" s="92"/>
      <c r="E49" s="163"/>
      <c r="F49" s="164"/>
      <c r="G49" s="165"/>
      <c r="H49" s="165"/>
      <c r="I49" s="165"/>
      <c r="J49" s="9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92"/>
      <c r="B50" s="154" t="s">
        <v>72</v>
      </c>
      <c r="C50" s="92"/>
      <c r="D50" s="92"/>
      <c r="E50" s="163"/>
      <c r="F50" s="164"/>
      <c r="G50" s="165"/>
      <c r="H50" s="165"/>
      <c r="I50" s="165"/>
      <c r="J50" s="9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92"/>
      <c r="B51" s="154" t="s">
        <v>125</v>
      </c>
      <c r="C51" s="92"/>
      <c r="D51" s="92"/>
      <c r="E51" s="163"/>
      <c r="F51" s="164"/>
      <c r="G51" s="165"/>
      <c r="H51" s="165"/>
      <c r="I51" s="165"/>
      <c r="J51" s="9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92"/>
      <c r="B52" s="154"/>
      <c r="C52" s="92"/>
      <c r="D52" s="92"/>
      <c r="E52" s="163"/>
      <c r="F52" s="164"/>
      <c r="G52" s="165"/>
      <c r="H52" s="165"/>
      <c r="I52" s="165"/>
      <c r="J52" s="9"/>
      <c r="K52" s="11"/>
      <c r="L52" s="24"/>
      <c r="M52" s="11"/>
      <c r="N52" s="11"/>
      <c r="O52" s="11"/>
      <c r="P52" s="11"/>
      <c r="Q52" s="11"/>
      <c r="R52" s="11"/>
    </row>
    <row r="53" spans="1:18" ht="12.75">
      <c r="A53" s="155" t="s">
        <v>127</v>
      </c>
      <c r="B53" s="154"/>
      <c r="C53" s="92"/>
      <c r="D53" s="92"/>
      <c r="E53" s="163"/>
      <c r="F53" s="164"/>
      <c r="G53" s="165"/>
      <c r="H53" s="165"/>
      <c r="I53" s="165"/>
      <c r="J53" s="9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83"/>
      <c r="B54" s="83"/>
      <c r="C54" s="91"/>
      <c r="D54" s="84"/>
      <c r="E54" s="166"/>
      <c r="F54" s="166"/>
      <c r="G54" s="167"/>
      <c r="H54" s="84"/>
      <c r="I54" s="105"/>
      <c r="J54" s="9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83"/>
      <c r="B55" s="83"/>
      <c r="C55" s="91"/>
      <c r="D55" s="84"/>
      <c r="E55" s="166"/>
      <c r="F55" s="166"/>
      <c r="G55" s="167"/>
      <c r="H55" s="84"/>
      <c r="I55" s="79"/>
      <c r="J55" s="9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83"/>
      <c r="B56" s="83"/>
      <c r="C56" s="91"/>
      <c r="D56" s="84"/>
      <c r="E56" s="92"/>
      <c r="F56" s="92"/>
      <c r="G56" s="92"/>
      <c r="H56" s="92"/>
      <c r="I56" s="79"/>
      <c r="J56" s="9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83"/>
      <c r="B57" s="93" t="s">
        <v>75</v>
      </c>
      <c r="C57" s="91"/>
      <c r="D57" s="84"/>
      <c r="E57" s="210" t="s">
        <v>26</v>
      </c>
      <c r="F57" s="210"/>
      <c r="G57" s="210"/>
      <c r="H57" s="210"/>
      <c r="I57" s="210"/>
      <c r="J57" s="9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83"/>
      <c r="B58" s="94" t="s">
        <v>22</v>
      </c>
      <c r="C58" s="91"/>
      <c r="D58" s="84"/>
      <c r="E58" s="211" t="s">
        <v>27</v>
      </c>
      <c r="F58" s="211"/>
      <c r="G58" s="211"/>
      <c r="H58" s="211"/>
      <c r="I58" s="211"/>
      <c r="J58" s="9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83"/>
      <c r="B59" s="83"/>
      <c r="C59" s="91"/>
      <c r="D59" s="84"/>
      <c r="E59" s="95"/>
      <c r="F59" s="95"/>
      <c r="G59" s="95"/>
      <c r="H59" s="95"/>
      <c r="I59" s="79"/>
      <c r="J59" s="9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83"/>
      <c r="B60" s="83"/>
      <c r="C60" s="91"/>
      <c r="D60" s="84"/>
      <c r="E60" s="95"/>
      <c r="F60" s="95"/>
      <c r="G60" s="95"/>
      <c r="H60" s="168"/>
      <c r="I60" s="79"/>
      <c r="J60" s="9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83"/>
      <c r="B61" s="83"/>
      <c r="C61" s="91"/>
      <c r="D61" s="84"/>
      <c r="E61" s="95"/>
      <c r="F61" s="95"/>
      <c r="G61" s="95"/>
      <c r="H61" s="95"/>
      <c r="I61" s="79"/>
      <c r="J61" s="9"/>
      <c r="K61" s="11"/>
      <c r="L61" s="11"/>
      <c r="M61" s="11"/>
      <c r="N61" s="11"/>
      <c r="O61" s="11"/>
      <c r="P61" s="11"/>
      <c r="Q61" s="11"/>
      <c r="R61" s="11"/>
    </row>
    <row r="62" spans="1:10" ht="12.75">
      <c r="A62" s="83"/>
      <c r="B62" s="83"/>
      <c r="C62" s="91"/>
      <c r="D62" s="84"/>
      <c r="E62" s="95"/>
      <c r="F62" s="95"/>
      <c r="G62" s="95"/>
      <c r="H62" s="95"/>
      <c r="I62" s="79"/>
      <c r="J62" s="4"/>
    </row>
    <row r="63" spans="1:10" ht="12.75">
      <c r="A63" s="1"/>
      <c r="B63" s="1"/>
      <c r="C63" s="2"/>
      <c r="D63" s="27"/>
      <c r="E63" s="5"/>
      <c r="F63" s="5"/>
      <c r="G63" s="5"/>
      <c r="H63" s="5"/>
      <c r="I63" s="4"/>
      <c r="J63" s="4"/>
    </row>
    <row r="64" spans="4:10" ht="12.75">
      <c r="D64" s="9"/>
      <c r="E64" s="4"/>
      <c r="F64" s="4"/>
      <c r="G64" s="4"/>
      <c r="H64" s="4"/>
      <c r="I64" s="4"/>
      <c r="J64" s="4"/>
    </row>
    <row r="65" spans="4:10" ht="12.75">
      <c r="D65" s="9"/>
      <c r="E65" s="4"/>
      <c r="F65" s="4"/>
      <c r="G65" s="4"/>
      <c r="H65" s="4"/>
      <c r="I65" s="4"/>
      <c r="J65" s="4"/>
    </row>
    <row r="66" spans="4:10" ht="12.75">
      <c r="D66" s="9"/>
      <c r="E66" s="4"/>
      <c r="F66" s="4"/>
      <c r="G66" s="4"/>
      <c r="H66" s="4"/>
      <c r="I66" s="4"/>
      <c r="J66" s="4"/>
    </row>
    <row r="67" spans="4:10" ht="12.75">
      <c r="D67" s="9"/>
      <c r="E67" s="4"/>
      <c r="F67" s="4"/>
      <c r="G67" s="4"/>
      <c r="H67" s="4"/>
      <c r="I67" s="4"/>
      <c r="J67" s="4"/>
    </row>
    <row r="68" spans="4:10" ht="12.75">
      <c r="D68" s="9"/>
      <c r="E68" s="4"/>
      <c r="F68" s="4"/>
      <c r="G68" s="4"/>
      <c r="H68" s="4"/>
      <c r="I68" s="4"/>
      <c r="J68" s="4"/>
    </row>
    <row r="69" spans="4:10" ht="12.75">
      <c r="D69" s="9"/>
      <c r="E69" s="4"/>
      <c r="F69" s="4"/>
      <c r="G69" s="4"/>
      <c r="H69" s="4"/>
      <c r="I69" s="4"/>
      <c r="J69" s="4"/>
    </row>
    <row r="70" spans="4:10" ht="12.75">
      <c r="D70" s="9"/>
      <c r="E70" s="4"/>
      <c r="F70" s="4"/>
      <c r="G70" s="4"/>
      <c r="H70" s="4"/>
      <c r="I70" s="4"/>
      <c r="J70" s="4"/>
    </row>
    <row r="71" spans="4:10" ht="12.75">
      <c r="D71" s="9"/>
      <c r="E71" s="4"/>
      <c r="F71" s="4"/>
      <c r="G71" s="4"/>
      <c r="H71" s="4"/>
      <c r="I71" s="4"/>
      <c r="J71" s="4"/>
    </row>
    <row r="72" spans="4:10" ht="12.75">
      <c r="D72" s="9"/>
      <c r="E72" s="4"/>
      <c r="F72" s="4"/>
      <c r="G72" s="4"/>
      <c r="H72" s="4"/>
      <c r="I72" s="4"/>
      <c r="J72" s="4"/>
    </row>
    <row r="73" spans="4:10" ht="12.75">
      <c r="D73" s="9"/>
      <c r="E73" s="4"/>
      <c r="F73" s="4"/>
      <c r="G73" s="4"/>
      <c r="H73" s="4"/>
      <c r="I73" s="4"/>
      <c r="J73" s="4"/>
    </row>
    <row r="74" spans="4:10" ht="12.75">
      <c r="D74" s="9"/>
      <c r="E74" s="4"/>
      <c r="F74" s="4"/>
      <c r="G74" s="4"/>
      <c r="H74" s="4"/>
      <c r="I74" s="4"/>
      <c r="J74" s="4"/>
    </row>
    <row r="75" spans="4:10" ht="12.75">
      <c r="D75" s="9"/>
      <c r="E75" s="4"/>
      <c r="F75" s="4"/>
      <c r="G75" s="4"/>
      <c r="H75" s="4"/>
      <c r="I75" s="4"/>
      <c r="J75" s="4"/>
    </row>
    <row r="76" spans="4:10" ht="12.75">
      <c r="D76" s="9"/>
      <c r="E76" s="4"/>
      <c r="F76" s="4"/>
      <c r="G76" s="4"/>
      <c r="H76" s="4"/>
      <c r="I76" s="4"/>
      <c r="J76" s="4"/>
    </row>
    <row r="77" spans="4:10" ht="12.75">
      <c r="D77" s="9"/>
      <c r="E77" s="4"/>
      <c r="F77" s="4"/>
      <c r="G77" s="4"/>
      <c r="H77" s="4"/>
      <c r="I77" s="4"/>
      <c r="J77" s="4"/>
    </row>
    <row r="78" spans="4:10" ht="12.75">
      <c r="D78" s="9"/>
      <c r="E78" s="4"/>
      <c r="F78" s="4"/>
      <c r="G78" s="4"/>
      <c r="H78" s="4"/>
      <c r="I78" s="4"/>
      <c r="J78" s="4"/>
    </row>
    <row r="79" spans="4:10" ht="12.75">
      <c r="D79" s="9"/>
      <c r="E79" s="4"/>
      <c r="F79" s="4"/>
      <c r="G79" s="4"/>
      <c r="H79" s="4"/>
      <c r="I79" s="4"/>
      <c r="J79" s="4"/>
    </row>
  </sheetData>
  <sheetProtection/>
  <mergeCells count="21">
    <mergeCell ref="J7:J9"/>
    <mergeCell ref="A1:J1"/>
    <mergeCell ref="F4:G4"/>
    <mergeCell ref="H4:J4"/>
    <mergeCell ref="B48:D48"/>
    <mergeCell ref="A49:B49"/>
    <mergeCell ref="E57:I57"/>
    <mergeCell ref="A4:E4"/>
    <mergeCell ref="A5:E5"/>
    <mergeCell ref="A2:J2"/>
    <mergeCell ref="A3:J3"/>
    <mergeCell ref="E58:I58"/>
    <mergeCell ref="F5:G5"/>
    <mergeCell ref="H5:J5"/>
    <mergeCell ref="A7:A9"/>
    <mergeCell ref="B7:B9"/>
    <mergeCell ref="C7:C9"/>
    <mergeCell ref="D7:D9"/>
    <mergeCell ref="E7:F7"/>
    <mergeCell ref="G7:H7"/>
    <mergeCell ref="I7:I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37">
      <selection activeCell="H56" sqref="H56"/>
    </sheetView>
  </sheetViews>
  <sheetFormatPr defaultColWidth="9.140625" defaultRowHeight="12.75"/>
  <cols>
    <col min="1" max="1" width="5.57421875" style="0" customWidth="1"/>
    <col min="2" max="2" width="39.28125" style="0" customWidth="1"/>
    <col min="3" max="3" width="4.8515625" style="0" customWidth="1"/>
    <col min="4" max="4" width="7.00390625" style="3" customWidth="1"/>
    <col min="11" max="15" width="0" style="0" hidden="1" customWidth="1"/>
  </cols>
  <sheetData>
    <row r="1" spans="1:19" ht="16.5" thickBot="1" thickTop="1">
      <c r="A1" s="175" t="s">
        <v>78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  <c r="S1" s="11"/>
    </row>
    <row r="2" spans="1:19" ht="13.5" thickTop="1">
      <c r="A2" s="217" t="s">
        <v>79</v>
      </c>
      <c r="B2" s="218"/>
      <c r="C2" s="218"/>
      <c r="D2" s="218"/>
      <c r="E2" s="218"/>
      <c r="F2" s="218"/>
      <c r="G2" s="218"/>
      <c r="H2" s="218"/>
      <c r="I2" s="218"/>
      <c r="J2" s="219"/>
      <c r="K2" s="11"/>
      <c r="L2" s="11"/>
      <c r="M2" s="11"/>
      <c r="N2" s="11"/>
      <c r="O2" s="11"/>
      <c r="P2" s="11"/>
      <c r="Q2" s="11"/>
      <c r="R2" s="11"/>
      <c r="S2" s="11"/>
    </row>
    <row r="3" spans="1:19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  <c r="S3" s="11"/>
    </row>
    <row r="4" spans="1:19" ht="22.5" customHeight="1" thickBot="1" thickTop="1">
      <c r="A4" s="204" t="s">
        <v>131</v>
      </c>
      <c r="B4" s="205"/>
      <c r="C4" s="205"/>
      <c r="D4" s="205"/>
      <c r="E4" s="206"/>
      <c r="F4" s="184" t="s">
        <v>133</v>
      </c>
      <c r="G4" s="185"/>
      <c r="H4" s="184" t="s">
        <v>40</v>
      </c>
      <c r="I4" s="216"/>
      <c r="J4" s="185"/>
      <c r="K4" s="11"/>
      <c r="L4" s="20">
        <v>1.226</v>
      </c>
      <c r="M4" s="20"/>
      <c r="N4" s="20">
        <v>1.2867</v>
      </c>
      <c r="O4" s="11"/>
      <c r="P4" s="11"/>
      <c r="Q4" s="11"/>
      <c r="R4" s="11"/>
      <c r="S4" s="11"/>
    </row>
    <row r="5" spans="1:19" ht="14.25" thickBot="1" thickTop="1">
      <c r="A5" s="207" t="s">
        <v>110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  <c r="S5" s="11"/>
    </row>
    <row r="6" spans="1:19" ht="14.25" thickBot="1" thickTop="1">
      <c r="A6" s="186" t="s">
        <v>0</v>
      </c>
      <c r="B6" s="195" t="s">
        <v>52</v>
      </c>
      <c r="C6" s="195" t="s">
        <v>4</v>
      </c>
      <c r="D6" s="195" t="s">
        <v>1</v>
      </c>
      <c r="E6" s="192" t="s">
        <v>61</v>
      </c>
      <c r="F6" s="193"/>
      <c r="G6" s="194" t="s">
        <v>60</v>
      </c>
      <c r="H6" s="195"/>
      <c r="I6" s="220" t="s">
        <v>64</v>
      </c>
      <c r="J6" s="223" t="s">
        <v>63</v>
      </c>
      <c r="K6" s="11"/>
      <c r="L6" s="11"/>
      <c r="M6" s="11"/>
      <c r="N6" s="11"/>
      <c r="O6" s="11"/>
      <c r="P6" s="11"/>
      <c r="Q6" s="11"/>
      <c r="R6" s="11"/>
      <c r="S6" s="11"/>
    </row>
    <row r="7" spans="1:19" ht="14.25" thickBot="1" thickTop="1">
      <c r="A7" s="187"/>
      <c r="B7" s="214"/>
      <c r="C7" s="214"/>
      <c r="D7" s="214"/>
      <c r="E7" s="38" t="s">
        <v>62</v>
      </c>
      <c r="F7" s="38" t="s">
        <v>62</v>
      </c>
      <c r="G7" s="38" t="s">
        <v>62</v>
      </c>
      <c r="H7" s="38" t="s">
        <v>62</v>
      </c>
      <c r="I7" s="221"/>
      <c r="J7" s="224"/>
      <c r="K7" s="11"/>
      <c r="L7" s="11"/>
      <c r="M7" s="11"/>
      <c r="N7" s="11"/>
      <c r="O7" s="11"/>
      <c r="P7" s="11"/>
      <c r="Q7" s="11"/>
      <c r="R7" s="11"/>
      <c r="S7" s="11"/>
    </row>
    <row r="8" spans="1:19" ht="33.75" customHeight="1" thickBot="1" thickTop="1">
      <c r="A8" s="188"/>
      <c r="B8" s="215"/>
      <c r="C8" s="215"/>
      <c r="D8" s="215"/>
      <c r="E8" s="39" t="s">
        <v>109</v>
      </c>
      <c r="F8" s="41" t="s">
        <v>13</v>
      </c>
      <c r="G8" s="39" t="s">
        <v>109</v>
      </c>
      <c r="H8" s="41" t="s">
        <v>13</v>
      </c>
      <c r="I8" s="222"/>
      <c r="J8" s="225"/>
      <c r="K8" s="89" t="s">
        <v>54</v>
      </c>
      <c r="L8" s="90" t="s">
        <v>53</v>
      </c>
      <c r="M8" s="90" t="s">
        <v>53</v>
      </c>
      <c r="N8" s="89" t="s">
        <v>54</v>
      </c>
      <c r="O8" s="11"/>
      <c r="P8" s="11"/>
      <c r="Q8" s="11"/>
      <c r="R8" s="11"/>
      <c r="S8" s="11"/>
    </row>
    <row r="9" spans="1:19" ht="14.25" thickBot="1" thickTop="1">
      <c r="A9" s="42" t="s">
        <v>30</v>
      </c>
      <c r="B9" s="43" t="s">
        <v>5</v>
      </c>
      <c r="C9" s="44"/>
      <c r="D9" s="44"/>
      <c r="E9" s="45"/>
      <c r="F9" s="45"/>
      <c r="G9" s="45"/>
      <c r="H9" s="45"/>
      <c r="I9" s="46"/>
      <c r="J9" s="96"/>
      <c r="K9" s="3"/>
      <c r="L9" s="3"/>
      <c r="M9" s="3"/>
      <c r="N9" s="3"/>
      <c r="O9" s="11"/>
      <c r="P9" s="11"/>
      <c r="Q9" s="11"/>
      <c r="R9" s="11"/>
      <c r="S9" s="11"/>
    </row>
    <row r="10" spans="1:19" ht="25.5" thickBot="1" thickTop="1">
      <c r="A10" s="48" t="s">
        <v>6</v>
      </c>
      <c r="B10" s="49" t="s">
        <v>89</v>
      </c>
      <c r="C10" s="48" t="s">
        <v>18</v>
      </c>
      <c r="D10" s="50">
        <v>94.55</v>
      </c>
      <c r="E10" s="51">
        <f>K10</f>
        <v>0.6620400000000001</v>
      </c>
      <c r="F10" s="52"/>
      <c r="G10" s="52">
        <f>N10</f>
        <v>0.604749</v>
      </c>
      <c r="H10" s="52"/>
      <c r="I10" s="52">
        <f>TRUNC(E10*D10,2)</f>
        <v>62.59</v>
      </c>
      <c r="J10" s="97">
        <f>G10*D10</f>
        <v>57.179017949999995</v>
      </c>
      <c r="K10" s="86">
        <f>L10*L$4</f>
        <v>0.6620400000000001</v>
      </c>
      <c r="L10" s="87">
        <v>0.54</v>
      </c>
      <c r="M10" s="87">
        <v>0.47</v>
      </c>
      <c r="N10" s="86">
        <f>M10*N$4</f>
        <v>0.604749</v>
      </c>
      <c r="O10" s="11"/>
      <c r="P10" s="11"/>
      <c r="Q10" s="11"/>
      <c r="R10" s="11"/>
      <c r="S10" s="11"/>
    </row>
    <row r="11" spans="1:19" ht="25.5" thickBot="1" thickTop="1">
      <c r="A11" s="54" t="s">
        <v>2</v>
      </c>
      <c r="B11" s="55" t="s">
        <v>111</v>
      </c>
      <c r="C11" s="54" t="s">
        <v>91</v>
      </c>
      <c r="D11" s="56"/>
      <c r="E11" s="51"/>
      <c r="F11" s="57"/>
      <c r="G11" s="52"/>
      <c r="H11" s="52"/>
      <c r="I11" s="52"/>
      <c r="J11" s="98"/>
      <c r="K11" s="86"/>
      <c r="L11" s="87"/>
      <c r="M11" s="87"/>
      <c r="N11" s="86"/>
      <c r="O11" s="11"/>
      <c r="P11" s="11"/>
      <c r="Q11" s="11"/>
      <c r="R11" s="11"/>
      <c r="S11" s="11"/>
    </row>
    <row r="12" spans="1:19" ht="25.5" thickBot="1" thickTop="1">
      <c r="A12" s="54" t="s">
        <v>71</v>
      </c>
      <c r="B12" s="58" t="s">
        <v>112</v>
      </c>
      <c r="C12" s="54" t="s">
        <v>80</v>
      </c>
      <c r="D12" s="56">
        <v>18</v>
      </c>
      <c r="E12" s="51">
        <f>K12*0.3</f>
        <v>17.768418</v>
      </c>
      <c r="F12" s="57">
        <f>K12-E12</f>
        <v>41.459642</v>
      </c>
      <c r="G12" s="52">
        <f>N12*0.3</f>
        <v>18.6481431</v>
      </c>
      <c r="H12" s="52">
        <f>N12-G12</f>
        <v>43.5123339</v>
      </c>
      <c r="I12" s="52">
        <f>TRUNC((E12+F12)*D12,2)</f>
        <v>1066.1</v>
      </c>
      <c r="J12" s="97">
        <f>(G12+H12)*D12</f>
        <v>1118.888586</v>
      </c>
      <c r="K12" s="86">
        <f>L12*L$4</f>
        <v>59.22806</v>
      </c>
      <c r="L12" s="87">
        <v>48.31</v>
      </c>
      <c r="M12" s="87">
        <v>48.31</v>
      </c>
      <c r="N12" s="86">
        <f>M12*N$4</f>
        <v>62.160477</v>
      </c>
      <c r="O12" s="11"/>
      <c r="P12" s="11"/>
      <c r="Q12" s="11"/>
      <c r="R12" s="11"/>
      <c r="S12" s="11"/>
    </row>
    <row r="13" spans="1:19" ht="14.25" thickBot="1" thickTop="1">
      <c r="A13" s="54"/>
      <c r="B13" s="38" t="s">
        <v>35</v>
      </c>
      <c r="C13" s="54"/>
      <c r="D13" s="56"/>
      <c r="E13" s="60"/>
      <c r="F13" s="57"/>
      <c r="G13" s="61"/>
      <c r="H13" s="61"/>
      <c r="I13" s="99">
        <f>TRUNC(SUM(I10:I12),2)</f>
        <v>1128.69</v>
      </c>
      <c r="J13" s="100">
        <f>TRUNC(SUM(J10:J12),2)</f>
        <v>1176.06</v>
      </c>
      <c r="K13" s="86"/>
      <c r="L13" s="79"/>
      <c r="M13" s="79"/>
      <c r="N13" s="86"/>
      <c r="O13" s="11"/>
      <c r="P13" s="11"/>
      <c r="Q13" s="11"/>
      <c r="R13" s="11"/>
      <c r="S13" s="11"/>
    </row>
    <row r="14" spans="1:19" ht="14.25" thickBot="1" thickTop="1">
      <c r="A14" s="54"/>
      <c r="B14" s="64"/>
      <c r="C14" s="54"/>
      <c r="D14" s="56"/>
      <c r="E14" s="60"/>
      <c r="F14" s="57"/>
      <c r="G14" s="61"/>
      <c r="H14" s="61"/>
      <c r="I14" s="63"/>
      <c r="J14" s="98"/>
      <c r="K14" s="86"/>
      <c r="L14" s="79"/>
      <c r="M14" s="79"/>
      <c r="N14" s="86"/>
      <c r="O14" s="11"/>
      <c r="P14" s="11"/>
      <c r="Q14" s="11"/>
      <c r="R14" s="11"/>
      <c r="S14" s="11"/>
    </row>
    <row r="15" spans="1:19" ht="14.25" thickBot="1" thickTop="1">
      <c r="A15" s="38" t="s">
        <v>7</v>
      </c>
      <c r="B15" s="65" t="s">
        <v>124</v>
      </c>
      <c r="C15" s="54"/>
      <c r="D15" s="56"/>
      <c r="E15" s="60"/>
      <c r="F15" s="57"/>
      <c r="G15" s="57"/>
      <c r="H15" s="57"/>
      <c r="I15" s="66"/>
      <c r="J15" s="98"/>
      <c r="K15" s="86"/>
      <c r="L15" s="79"/>
      <c r="M15" s="79"/>
      <c r="N15" s="86"/>
      <c r="O15" s="11"/>
      <c r="P15" s="11"/>
      <c r="Q15" s="11"/>
      <c r="R15" s="11"/>
      <c r="S15" s="11"/>
    </row>
    <row r="16" spans="1:19" ht="25.5" thickBot="1" thickTop="1">
      <c r="A16" s="48" t="s">
        <v>10</v>
      </c>
      <c r="B16" s="58" t="s">
        <v>113</v>
      </c>
      <c r="C16" s="48" t="s">
        <v>25</v>
      </c>
      <c r="D16" s="50">
        <v>759.91</v>
      </c>
      <c r="E16" s="51"/>
      <c r="F16" s="57"/>
      <c r="G16" s="52"/>
      <c r="H16" s="52"/>
      <c r="I16" s="52"/>
      <c r="J16" s="97"/>
      <c r="K16" s="86"/>
      <c r="L16" s="87"/>
      <c r="M16" s="87"/>
      <c r="N16" s="86"/>
      <c r="O16" s="11"/>
      <c r="P16" s="11"/>
      <c r="Q16" s="11"/>
      <c r="R16" s="11"/>
      <c r="S16" s="11"/>
    </row>
    <row r="17" spans="1:19" ht="37.5" thickBot="1" thickTop="1">
      <c r="A17" s="54" t="s">
        <v>11</v>
      </c>
      <c r="B17" s="67" t="s">
        <v>114</v>
      </c>
      <c r="C17" s="54" t="s">
        <v>95</v>
      </c>
      <c r="D17" s="56">
        <f>D16*0.2</f>
        <v>151.982</v>
      </c>
      <c r="E17" s="51"/>
      <c r="F17" s="57"/>
      <c r="G17" s="52"/>
      <c r="H17" s="52"/>
      <c r="I17" s="52"/>
      <c r="J17" s="97"/>
      <c r="K17" s="86"/>
      <c r="L17" s="87"/>
      <c r="M17" s="87"/>
      <c r="N17" s="86"/>
      <c r="O17" s="11"/>
      <c r="P17" s="11"/>
      <c r="Q17" s="11"/>
      <c r="R17" s="11"/>
      <c r="S17" s="11"/>
    </row>
    <row r="18" spans="1:19" ht="14.25" thickBot="1" thickTop="1">
      <c r="A18" s="54"/>
      <c r="B18" s="38" t="s">
        <v>36</v>
      </c>
      <c r="C18" s="54"/>
      <c r="D18" s="56"/>
      <c r="E18" s="68"/>
      <c r="F18" s="68"/>
      <c r="G18" s="61"/>
      <c r="H18" s="61"/>
      <c r="I18" s="99">
        <f>TRUNC(SUM(I16:I17),2)</f>
        <v>0</v>
      </c>
      <c r="J18" s="100">
        <f>TRUNC(SUM(J16:J17),2)</f>
        <v>0</v>
      </c>
      <c r="K18" s="86"/>
      <c r="L18" s="79"/>
      <c r="M18" s="79"/>
      <c r="N18" s="86"/>
      <c r="O18" s="11"/>
      <c r="P18" s="11"/>
      <c r="Q18" s="11"/>
      <c r="R18" s="11"/>
      <c r="S18" s="11"/>
    </row>
    <row r="19" spans="1:19" ht="14.25" thickBot="1" thickTop="1">
      <c r="A19" s="54"/>
      <c r="B19" s="64"/>
      <c r="C19" s="54"/>
      <c r="D19" s="56"/>
      <c r="E19" s="68"/>
      <c r="F19" s="68"/>
      <c r="G19" s="69"/>
      <c r="H19" s="69"/>
      <c r="I19" s="70"/>
      <c r="J19" s="98"/>
      <c r="K19" s="86"/>
      <c r="L19" s="79"/>
      <c r="M19" s="79"/>
      <c r="N19" s="86"/>
      <c r="O19" s="11"/>
      <c r="P19" s="11"/>
      <c r="Q19" s="11"/>
      <c r="R19" s="11"/>
      <c r="S19" s="11"/>
    </row>
    <row r="20" spans="1:19" ht="14.25" thickBot="1" thickTop="1">
      <c r="A20" s="38" t="s">
        <v>15</v>
      </c>
      <c r="B20" s="65" t="s">
        <v>8</v>
      </c>
      <c r="C20" s="54"/>
      <c r="D20" s="56"/>
      <c r="E20" s="60"/>
      <c r="F20" s="57"/>
      <c r="G20" s="57"/>
      <c r="H20" s="57"/>
      <c r="I20" s="66"/>
      <c r="J20" s="98"/>
      <c r="K20" s="86"/>
      <c r="L20" s="79"/>
      <c r="M20" s="79"/>
      <c r="N20" s="86"/>
      <c r="O20" s="11"/>
      <c r="P20" s="11"/>
      <c r="Q20" s="11"/>
      <c r="R20" s="11"/>
      <c r="S20" s="11"/>
    </row>
    <row r="21" spans="1:19" ht="37.5" thickBot="1" thickTop="1">
      <c r="A21" s="54" t="s">
        <v>3</v>
      </c>
      <c r="B21" s="71" t="s">
        <v>96</v>
      </c>
      <c r="C21" s="54" t="s">
        <v>91</v>
      </c>
      <c r="D21" s="56">
        <f>D16</f>
        <v>759.91</v>
      </c>
      <c r="E21" s="51">
        <f>K21*0.3</f>
        <v>11.111238</v>
      </c>
      <c r="F21" s="57">
        <f>K21-E21</f>
        <v>25.926222000000003</v>
      </c>
      <c r="G21" s="52">
        <f>N21*0.3</f>
        <v>11.178849600000001</v>
      </c>
      <c r="H21" s="52">
        <f>N21-G21</f>
        <v>26.083982400000004</v>
      </c>
      <c r="I21" s="52">
        <f>TRUNC((E21+F21)*D21,2)</f>
        <v>28145.13</v>
      </c>
      <c r="J21" s="97">
        <f>(G21+H21)*D21</f>
        <v>28316.39866512</v>
      </c>
      <c r="K21" s="86">
        <f>L21*L$4</f>
        <v>37.03746</v>
      </c>
      <c r="L21" s="79">
        <v>30.21</v>
      </c>
      <c r="M21" s="79">
        <v>28.96</v>
      </c>
      <c r="N21" s="86">
        <f>M21*N$4</f>
        <v>37.262832</v>
      </c>
      <c r="O21" s="11"/>
      <c r="P21" s="11"/>
      <c r="Q21" s="11"/>
      <c r="R21" s="11"/>
      <c r="S21" s="11"/>
    </row>
    <row r="22" spans="1:19" ht="61.5" thickBot="1" thickTop="1">
      <c r="A22" s="54" t="s">
        <v>12</v>
      </c>
      <c r="B22" s="67" t="s">
        <v>97</v>
      </c>
      <c r="C22" s="54" t="s">
        <v>18</v>
      </c>
      <c r="D22" s="56">
        <v>194</v>
      </c>
      <c r="E22" s="51">
        <f>K22*0.3</f>
        <v>18.485628</v>
      </c>
      <c r="F22" s="57">
        <f>K22-E22</f>
        <v>43.133131999999996</v>
      </c>
      <c r="G22" s="52">
        <f>N22*0.3</f>
        <v>18.721484999999998</v>
      </c>
      <c r="H22" s="52">
        <f>N22-G22</f>
        <v>43.683465</v>
      </c>
      <c r="I22" s="52">
        <f>TRUNC((E22+F22)*D22,2)</f>
        <v>11954.03</v>
      </c>
      <c r="J22" s="97">
        <f>(G22+H22)*D22</f>
        <v>12106.5603</v>
      </c>
      <c r="K22" s="86">
        <f>L22*L$4</f>
        <v>61.618759999999995</v>
      </c>
      <c r="L22" s="87">
        <v>50.26</v>
      </c>
      <c r="M22" s="87">
        <v>48.5</v>
      </c>
      <c r="N22" s="86">
        <f>M22*N$4</f>
        <v>62.40495</v>
      </c>
      <c r="O22" s="11"/>
      <c r="P22" s="11"/>
      <c r="Q22" s="11"/>
      <c r="R22" s="11"/>
      <c r="S22" s="11"/>
    </row>
    <row r="23" spans="1:19" ht="14.25" thickBot="1" thickTop="1">
      <c r="A23" s="54"/>
      <c r="B23" s="38" t="s">
        <v>37</v>
      </c>
      <c r="C23" s="54"/>
      <c r="D23" s="56"/>
      <c r="E23" s="72"/>
      <c r="F23" s="66"/>
      <c r="G23" s="61"/>
      <c r="H23" s="61"/>
      <c r="I23" s="99">
        <f>TRUNC(SUM(I21:I22),2)</f>
        <v>40099.16</v>
      </c>
      <c r="J23" s="100">
        <f>TRUNC(SUM(J21:J22),2)</f>
        <v>40422.95</v>
      </c>
      <c r="K23" s="101"/>
      <c r="L23" s="79"/>
      <c r="M23" s="79"/>
      <c r="N23" s="102"/>
      <c r="O23" s="11"/>
      <c r="P23" s="11"/>
      <c r="Q23" s="11"/>
      <c r="R23" s="11"/>
      <c r="S23" s="11"/>
    </row>
    <row r="24" spans="1:19" ht="14.25" thickBot="1" thickTop="1">
      <c r="A24" s="54"/>
      <c r="B24" s="64"/>
      <c r="C24" s="54"/>
      <c r="D24" s="56"/>
      <c r="E24" s="72"/>
      <c r="F24" s="66"/>
      <c r="G24" s="63"/>
      <c r="H24" s="63"/>
      <c r="I24" s="63"/>
      <c r="J24" s="103"/>
      <c r="K24" s="101"/>
      <c r="L24" s="79"/>
      <c r="M24" s="79"/>
      <c r="N24" s="102"/>
      <c r="O24" s="11"/>
      <c r="P24" s="11"/>
      <c r="Q24" s="11"/>
      <c r="R24" s="11"/>
      <c r="S24" s="11"/>
    </row>
    <row r="25" spans="1:19" ht="14.25" thickBot="1" thickTop="1">
      <c r="A25" s="38" t="s">
        <v>16</v>
      </c>
      <c r="B25" s="65" t="s">
        <v>123</v>
      </c>
      <c r="C25" s="54"/>
      <c r="D25" s="56"/>
      <c r="E25" s="72"/>
      <c r="F25" s="66"/>
      <c r="G25" s="66"/>
      <c r="H25" s="66"/>
      <c r="I25" s="66"/>
      <c r="J25" s="103"/>
      <c r="K25" s="101"/>
      <c r="L25" s="79"/>
      <c r="M25" s="79"/>
      <c r="N25" s="102"/>
      <c r="O25" s="11"/>
      <c r="P25" s="11"/>
      <c r="Q25" s="24">
        <f>I18+I43</f>
        <v>0</v>
      </c>
      <c r="R25" s="11"/>
      <c r="S25" s="11"/>
    </row>
    <row r="26" spans="1:19" ht="14.25" thickBot="1" thickTop="1">
      <c r="A26" s="54" t="s">
        <v>57</v>
      </c>
      <c r="B26" s="74" t="s">
        <v>98</v>
      </c>
      <c r="C26" s="54" t="s">
        <v>18</v>
      </c>
      <c r="D26" s="56">
        <v>58</v>
      </c>
      <c r="E26" s="51"/>
      <c r="F26" s="57"/>
      <c r="G26" s="52"/>
      <c r="H26" s="52"/>
      <c r="I26" s="52"/>
      <c r="J26" s="97"/>
      <c r="K26" s="86"/>
      <c r="L26" s="88"/>
      <c r="M26" s="88"/>
      <c r="N26" s="86"/>
      <c r="O26" s="20"/>
      <c r="P26" s="11"/>
      <c r="Q26" s="11"/>
      <c r="R26" s="11"/>
      <c r="S26" s="11"/>
    </row>
    <row r="27" spans="1:19" ht="25.5" thickBot="1" thickTop="1">
      <c r="A27" s="54" t="s">
        <v>28</v>
      </c>
      <c r="B27" s="75" t="s">
        <v>115</v>
      </c>
      <c r="C27" s="54" t="s">
        <v>18</v>
      </c>
      <c r="D27" s="56">
        <v>58</v>
      </c>
      <c r="E27" s="51"/>
      <c r="F27" s="57"/>
      <c r="G27" s="52"/>
      <c r="H27" s="52"/>
      <c r="I27" s="52"/>
      <c r="J27" s="97"/>
      <c r="K27" s="86"/>
      <c r="L27" s="87"/>
      <c r="M27" s="87"/>
      <c r="N27" s="86"/>
      <c r="O27" s="11"/>
      <c r="P27" s="20"/>
      <c r="Q27" s="11"/>
      <c r="R27" s="11"/>
      <c r="S27" s="11"/>
    </row>
    <row r="28" spans="1:19" ht="25.5" thickBot="1" thickTop="1">
      <c r="A28" s="54" t="s">
        <v>29</v>
      </c>
      <c r="B28" s="75" t="s">
        <v>116</v>
      </c>
      <c r="C28" s="54" t="s">
        <v>18</v>
      </c>
      <c r="D28" s="56"/>
      <c r="E28" s="51"/>
      <c r="F28" s="57"/>
      <c r="G28" s="52"/>
      <c r="H28" s="52"/>
      <c r="I28" s="52"/>
      <c r="J28" s="97"/>
      <c r="K28" s="86"/>
      <c r="L28" s="87"/>
      <c r="M28" s="87"/>
      <c r="N28" s="86"/>
      <c r="O28" s="11"/>
      <c r="P28" s="11"/>
      <c r="Q28" s="11"/>
      <c r="R28" s="11"/>
      <c r="S28" s="11"/>
    </row>
    <row r="29" spans="1:19" ht="49.5" thickBot="1" thickTop="1">
      <c r="A29" s="54" t="s">
        <v>76</v>
      </c>
      <c r="B29" s="75" t="s">
        <v>101</v>
      </c>
      <c r="C29" s="54" t="s">
        <v>18</v>
      </c>
      <c r="D29" s="56"/>
      <c r="E29" s="51"/>
      <c r="F29" s="52"/>
      <c r="G29" s="52"/>
      <c r="H29" s="52"/>
      <c r="I29" s="52"/>
      <c r="J29" s="53"/>
      <c r="K29" s="86"/>
      <c r="L29" s="104"/>
      <c r="M29" s="87"/>
      <c r="N29" s="86"/>
      <c r="O29" s="11"/>
      <c r="P29" s="11"/>
      <c r="Q29" s="11"/>
      <c r="R29" s="11"/>
      <c r="S29" s="11"/>
    </row>
    <row r="30" spans="1:19" ht="25.5" thickBot="1" thickTop="1">
      <c r="A30" s="54" t="s">
        <v>58</v>
      </c>
      <c r="B30" s="75" t="s">
        <v>102</v>
      </c>
      <c r="C30" s="54" t="s">
        <v>18</v>
      </c>
      <c r="D30" s="56"/>
      <c r="E30" s="51"/>
      <c r="F30" s="57"/>
      <c r="G30" s="52"/>
      <c r="H30" s="52"/>
      <c r="I30" s="52"/>
      <c r="J30" s="97"/>
      <c r="K30" s="86"/>
      <c r="L30" s="104"/>
      <c r="M30" s="87"/>
      <c r="N30" s="86"/>
      <c r="O30" s="11"/>
      <c r="P30" s="11"/>
      <c r="Q30" s="11"/>
      <c r="R30" s="11"/>
      <c r="S30" s="11"/>
    </row>
    <row r="31" spans="1:19" ht="109.5" thickBot="1" thickTop="1">
      <c r="A31" s="54" t="s">
        <v>59</v>
      </c>
      <c r="B31" s="67" t="s">
        <v>103</v>
      </c>
      <c r="C31" s="54" t="s">
        <v>19</v>
      </c>
      <c r="D31" s="56">
        <v>4</v>
      </c>
      <c r="E31" s="51"/>
      <c r="F31" s="57"/>
      <c r="G31" s="52"/>
      <c r="H31" s="52"/>
      <c r="I31" s="52"/>
      <c r="J31" s="97"/>
      <c r="K31" s="86"/>
      <c r="L31" s="85"/>
      <c r="M31" s="85"/>
      <c r="N31" s="86"/>
      <c r="O31" s="11"/>
      <c r="P31" s="11"/>
      <c r="Q31" s="24"/>
      <c r="R31" s="11"/>
      <c r="S31" s="11"/>
    </row>
    <row r="32" spans="1:19" ht="61.5" thickBot="1" thickTop="1">
      <c r="A32" s="54" t="s">
        <v>81</v>
      </c>
      <c r="B32" s="67" t="s">
        <v>108</v>
      </c>
      <c r="C32" s="54" t="s">
        <v>19</v>
      </c>
      <c r="D32" s="50"/>
      <c r="E32" s="51"/>
      <c r="F32" s="52"/>
      <c r="G32" s="52"/>
      <c r="H32" s="52"/>
      <c r="I32" s="52"/>
      <c r="J32" s="82"/>
      <c r="K32" s="84"/>
      <c r="L32" s="85"/>
      <c r="M32" s="85"/>
      <c r="N32" s="84"/>
      <c r="O32" s="11"/>
      <c r="P32" s="11"/>
      <c r="Q32" s="24"/>
      <c r="R32" s="11"/>
      <c r="S32" s="11"/>
    </row>
    <row r="33" spans="1:19" ht="14.25" thickBot="1" thickTop="1">
      <c r="A33" s="54"/>
      <c r="B33" s="38" t="s">
        <v>38</v>
      </c>
      <c r="C33" s="54"/>
      <c r="D33" s="56"/>
      <c r="E33" s="72"/>
      <c r="F33" s="66"/>
      <c r="G33" s="63"/>
      <c r="H33" s="63"/>
      <c r="I33" s="99">
        <f>TRUNC(SUM(I26:I32),2)</f>
        <v>0</v>
      </c>
      <c r="J33" s="100">
        <f>TRUNC(SUM(J26:J32),2)</f>
        <v>0</v>
      </c>
      <c r="K33" s="105"/>
      <c r="L33" s="101"/>
      <c r="M33" s="102"/>
      <c r="N33" s="105"/>
      <c r="O33" s="11"/>
      <c r="P33" s="11"/>
      <c r="Q33" s="11"/>
      <c r="R33" s="11"/>
      <c r="S33" s="11"/>
    </row>
    <row r="34" spans="1:19" ht="14.25" thickBot="1" thickTop="1">
      <c r="A34" s="54"/>
      <c r="B34" s="107"/>
      <c r="C34" s="54"/>
      <c r="D34" s="56"/>
      <c r="E34" s="72"/>
      <c r="F34" s="66"/>
      <c r="G34" s="63"/>
      <c r="H34" s="63"/>
      <c r="I34" s="63"/>
      <c r="J34" s="103"/>
      <c r="K34" s="105"/>
      <c r="L34" s="101"/>
      <c r="M34" s="102"/>
      <c r="N34" s="105"/>
      <c r="O34" s="11"/>
      <c r="P34" s="11"/>
      <c r="Q34" s="11"/>
      <c r="R34" s="11"/>
      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s="72"/>
      <c r="F35" s="66"/>
      <c r="G35" s="66"/>
      <c r="H35" s="66"/>
      <c r="I35" s="63"/>
      <c r="J35" s="103"/>
      <c r="K35" s="105"/>
      <c r="L35" s="101"/>
      <c r="M35" s="102"/>
      <c r="N35" s="105"/>
      <c r="O35" s="11"/>
      <c r="P35" s="11"/>
      <c r="Q35" s="11"/>
      <c r="R35" s="11"/>
      <c r="S35" s="11"/>
    </row>
    <row r="36" spans="1:19" ht="14.25" thickBot="1" thickTop="1">
      <c r="A36" s="77" t="s">
        <v>20</v>
      </c>
      <c r="B36" s="78" t="s">
        <v>65</v>
      </c>
      <c r="C36" s="54"/>
      <c r="D36" s="56"/>
      <c r="E36" s="72"/>
      <c r="F36" s="66"/>
      <c r="G36" s="66"/>
      <c r="H36" s="66"/>
      <c r="I36" s="63"/>
      <c r="J36" s="103"/>
      <c r="K36" s="105"/>
      <c r="L36" s="101"/>
      <c r="M36" s="102"/>
      <c r="N36" s="105"/>
      <c r="O36" s="11"/>
      <c r="P36" s="11"/>
      <c r="Q36" s="11"/>
      <c r="R36" s="11"/>
      <c r="S36" s="11"/>
    </row>
    <row r="37" spans="1:19" ht="37.5" thickBot="1" thickTop="1">
      <c r="A37" s="54" t="s">
        <v>67</v>
      </c>
      <c r="B37" s="71" t="s">
        <v>107</v>
      </c>
      <c r="C37" s="54" t="s">
        <v>19</v>
      </c>
      <c r="D37" s="56">
        <v>2</v>
      </c>
      <c r="E37" s="72">
        <v>86.35</v>
      </c>
      <c r="F37" s="66">
        <v>201.51</v>
      </c>
      <c r="G37" s="52">
        <v>89.96</v>
      </c>
      <c r="H37" s="52">
        <v>209.91</v>
      </c>
      <c r="I37" s="52">
        <f>TRUNC((E37+F37)*D37,2)</f>
        <v>575.72</v>
      </c>
      <c r="J37" s="59">
        <f>(G37+H37)*D37</f>
        <v>599.74</v>
      </c>
      <c r="K37" s="86">
        <f>L37*L$4</f>
        <v>527.94012</v>
      </c>
      <c r="L37" s="87">
        <v>430.62</v>
      </c>
      <c r="M37" s="87">
        <v>430.52</v>
      </c>
      <c r="N37" s="86">
        <f>M37*M$4</f>
        <v>0</v>
      </c>
      <c r="O37" s="11"/>
      <c r="P37" s="11"/>
      <c r="Q37" s="11"/>
      <c r="R37" s="11"/>
      <c r="S37" s="11"/>
    </row>
    <row r="38" spans="1:19" ht="49.5" thickBot="1" thickTop="1">
      <c r="A38" s="54" t="s">
        <v>68</v>
      </c>
      <c r="B38" s="71" t="s">
        <v>104</v>
      </c>
      <c r="C38" s="54" t="s">
        <v>19</v>
      </c>
      <c r="D38" s="56">
        <v>2</v>
      </c>
      <c r="E38" s="72">
        <v>76.95</v>
      </c>
      <c r="F38" s="66">
        <v>179.56</v>
      </c>
      <c r="G38" s="52">
        <v>80.31</v>
      </c>
      <c r="H38" s="52">
        <v>187.39</v>
      </c>
      <c r="I38" s="52">
        <f>TRUNC((E38+F38)*D38,2)</f>
        <v>513.02</v>
      </c>
      <c r="J38" s="59">
        <f>(G38+H38)*D38</f>
        <v>535.4</v>
      </c>
      <c r="K38" s="86">
        <f>L38*L$4</f>
        <v>415.22168</v>
      </c>
      <c r="L38" s="87">
        <v>338.68</v>
      </c>
      <c r="M38" s="87">
        <v>338.58</v>
      </c>
      <c r="N38" s="86">
        <f>M38*M$4</f>
        <v>0</v>
      </c>
      <c r="O38" s="11"/>
      <c r="P38" s="11"/>
      <c r="Q38" s="11"/>
      <c r="R38" s="11"/>
      <c r="S38" s="11"/>
    </row>
    <row r="39" spans="1:19" ht="37.5" thickBot="1" thickTop="1">
      <c r="A39" s="54" t="s">
        <v>69</v>
      </c>
      <c r="B39" s="71" t="s">
        <v>106</v>
      </c>
      <c r="C39" s="54" t="s">
        <v>19</v>
      </c>
      <c r="D39" s="56">
        <v>2</v>
      </c>
      <c r="E39" s="72">
        <v>86.12</v>
      </c>
      <c r="F39" s="66">
        <v>200.96</v>
      </c>
      <c r="G39" s="52">
        <v>89.71</v>
      </c>
      <c r="H39" s="52">
        <v>209.33</v>
      </c>
      <c r="I39" s="52">
        <f>TRUNC((E39+F39)*D39,2)</f>
        <v>574.16</v>
      </c>
      <c r="J39" s="59">
        <f>(G39+H39)*D39</f>
        <v>598.08</v>
      </c>
      <c r="K39" s="86">
        <f>L39*L$4</f>
        <v>526.34632</v>
      </c>
      <c r="L39" s="87">
        <v>429.32</v>
      </c>
      <c r="M39" s="87">
        <v>429.22</v>
      </c>
      <c r="N39" s="86">
        <f>M39*M$4</f>
        <v>0</v>
      </c>
      <c r="O39" s="11"/>
      <c r="P39" s="11"/>
      <c r="Q39" s="11"/>
      <c r="R39" s="11"/>
      <c r="S39" s="11"/>
    </row>
    <row r="40" spans="1:19" ht="14.25" thickBot="1" thickTop="1">
      <c r="A40" s="54"/>
      <c r="B40" s="38" t="s">
        <v>39</v>
      </c>
      <c r="C40" s="54"/>
      <c r="D40" s="56"/>
      <c r="E40" s="72"/>
      <c r="F40" s="66"/>
      <c r="G40" s="63"/>
      <c r="H40" s="63"/>
      <c r="I40" s="99">
        <f>TRUNC(SUM(I37:I39),2)</f>
        <v>1662.9</v>
      </c>
      <c r="J40" s="100">
        <f>TRUNC(SUM(J37:J39),2)</f>
        <v>1733.22</v>
      </c>
      <c r="K40" s="101"/>
      <c r="L40" s="87"/>
      <c r="M40" s="87"/>
      <c r="N40" s="102"/>
      <c r="O40" s="11"/>
      <c r="P40" s="11"/>
      <c r="Q40" s="11"/>
      <c r="R40" s="11"/>
      <c r="S40" s="11"/>
    </row>
    <row r="41" spans="1:19" ht="14.25" thickBot="1" thickTop="1">
      <c r="A41" s="48"/>
      <c r="B41" s="106"/>
      <c r="C41" s="48"/>
      <c r="D41" s="50"/>
      <c r="E41" s="51"/>
      <c r="F41" s="52"/>
      <c r="G41" s="81"/>
      <c r="H41" s="81"/>
      <c r="I41" s="81"/>
      <c r="J41" s="103"/>
      <c r="K41" s="101"/>
      <c r="L41" s="87"/>
      <c r="M41" s="87"/>
      <c r="N41" s="102"/>
      <c r="O41" s="11"/>
      <c r="P41" s="11"/>
      <c r="Q41" s="11"/>
      <c r="R41" s="11"/>
      <c r="S41" s="11"/>
    </row>
    <row r="42" spans="1:19" ht="14.25" thickBot="1" thickTop="1">
      <c r="A42" s="38">
        <v>6</v>
      </c>
      <c r="B42" s="65" t="s">
        <v>9</v>
      </c>
      <c r="C42" s="54"/>
      <c r="D42" s="56"/>
      <c r="E42" s="72"/>
      <c r="F42" s="66"/>
      <c r="G42" s="66"/>
      <c r="H42" s="66"/>
      <c r="I42" s="66"/>
      <c r="J42" s="103"/>
      <c r="K42" s="101"/>
      <c r="L42" s="87"/>
      <c r="M42" s="87"/>
      <c r="N42" s="102"/>
      <c r="O42" s="11"/>
      <c r="P42" s="11"/>
      <c r="Q42" s="11"/>
      <c r="R42" s="11"/>
      <c r="S42" s="11"/>
    </row>
    <row r="43" spans="1:19" ht="25.5" thickBot="1" thickTop="1">
      <c r="A43" s="48" t="s">
        <v>23</v>
      </c>
      <c r="B43" s="49" t="s">
        <v>122</v>
      </c>
      <c r="C43" s="48" t="s">
        <v>77</v>
      </c>
      <c r="D43" s="50">
        <v>8</v>
      </c>
      <c r="E43" s="51"/>
      <c r="F43" s="57"/>
      <c r="G43" s="52"/>
      <c r="H43" s="52"/>
      <c r="I43" s="52"/>
      <c r="J43" s="97"/>
      <c r="K43" s="86"/>
      <c r="L43" s="87"/>
      <c r="M43" s="87"/>
      <c r="N43" s="86"/>
      <c r="O43" s="11"/>
      <c r="P43" s="11"/>
      <c r="Q43" s="11"/>
      <c r="R43" s="11"/>
      <c r="S43" s="11"/>
    </row>
    <row r="44" spans="1:19" ht="14.25" thickBot="1" thickTop="1">
      <c r="A44" s="54" t="s">
        <v>24</v>
      </c>
      <c r="B44" s="64" t="s">
        <v>105</v>
      </c>
      <c r="C44" s="54" t="s">
        <v>77</v>
      </c>
      <c r="D44" s="56">
        <v>4</v>
      </c>
      <c r="E44" s="51">
        <f>K44*0.3</f>
        <v>32.627537999999994</v>
      </c>
      <c r="F44" s="57">
        <f>K44-E44</f>
        <v>76.130922</v>
      </c>
      <c r="G44" s="52">
        <f>N44*0.3</f>
        <v>34.242947099999995</v>
      </c>
      <c r="H44" s="52">
        <f>N44-G44</f>
        <v>79.9002099</v>
      </c>
      <c r="I44" s="52">
        <f>TRUNC((E44+F44)*D44,2)</f>
        <v>435.03</v>
      </c>
      <c r="J44" s="97">
        <f>(G44+H44)*D44</f>
        <v>456.57262799999995</v>
      </c>
      <c r="K44" s="86">
        <f>L44*L$4</f>
        <v>108.75845999999999</v>
      </c>
      <c r="L44" s="87">
        <v>88.71</v>
      </c>
      <c r="M44" s="87">
        <v>88.71</v>
      </c>
      <c r="N44" s="86">
        <f>M44*N$4</f>
        <v>114.14315699999999</v>
      </c>
      <c r="O44" s="11"/>
      <c r="P44" s="11"/>
      <c r="Q44" s="11"/>
      <c r="R44" s="11"/>
      <c r="S44" s="11"/>
    </row>
    <row r="45" spans="1:19" ht="14.25" thickBot="1" thickTop="1">
      <c r="A45" s="54"/>
      <c r="B45" s="38" t="s">
        <v>82</v>
      </c>
      <c r="C45" s="54"/>
      <c r="D45" s="56"/>
      <c r="E45" s="72"/>
      <c r="F45" s="66"/>
      <c r="G45" s="61"/>
      <c r="H45" s="61"/>
      <c r="I45" s="99">
        <f>TRUNC(SUM(I43:I44),2)</f>
        <v>435.03</v>
      </c>
      <c r="J45" s="100">
        <f>TRUNC(SUM(J43:J44),2)</f>
        <v>456.57</v>
      </c>
      <c r="K45" s="3"/>
      <c r="L45" s="9"/>
      <c r="M45" s="9"/>
      <c r="N45" s="11"/>
      <c r="O45" s="11"/>
      <c r="P45" s="11"/>
      <c r="Q45" s="11"/>
      <c r="R45" s="11"/>
      <c r="S45" s="11"/>
    </row>
    <row r="46" spans="1:19" ht="14.25" thickBot="1" thickTop="1">
      <c r="A46" s="54"/>
      <c r="B46" s="38"/>
      <c r="C46" s="54"/>
      <c r="D46" s="56"/>
      <c r="E46" s="72"/>
      <c r="F46" s="66"/>
      <c r="G46" s="63"/>
      <c r="H46" s="63"/>
      <c r="I46" s="63"/>
      <c r="J46" s="103"/>
      <c r="K46" s="3"/>
      <c r="L46" s="9"/>
      <c r="M46" s="9"/>
      <c r="N46" s="11"/>
      <c r="O46" s="11"/>
      <c r="P46" s="11"/>
      <c r="Q46" s="11"/>
      <c r="R46" s="11"/>
      <c r="S46" s="11"/>
    </row>
    <row r="47" spans="1:19" ht="14.25" thickBot="1" thickTop="1">
      <c r="A47" s="48"/>
      <c r="B47" s="196" t="s">
        <v>70</v>
      </c>
      <c r="C47" s="196"/>
      <c r="D47" s="196"/>
      <c r="E47" s="80"/>
      <c r="F47" s="52"/>
      <c r="G47" s="81"/>
      <c r="H47" s="81"/>
      <c r="I47" s="99">
        <f>I45+I40+I33+I23+I18+I13</f>
        <v>43325.780000000006</v>
      </c>
      <c r="J47" s="100">
        <f>J45+J40+J33+J23+J18+J13</f>
        <v>43788.799999999996</v>
      </c>
      <c r="K47" s="3"/>
      <c r="L47" s="11"/>
      <c r="M47" s="11"/>
      <c r="N47" s="11"/>
      <c r="O47" s="11"/>
      <c r="P47" s="11"/>
      <c r="Q47" s="11"/>
      <c r="R47" s="11"/>
      <c r="S47" s="11"/>
    </row>
    <row r="48" spans="1:19" ht="14.25" thickBot="1" thickTop="1">
      <c r="A48" s="92"/>
      <c r="B48" s="173" t="s">
        <v>83</v>
      </c>
      <c r="C48" s="92"/>
      <c r="D48" s="92"/>
      <c r="E48" s="163"/>
      <c r="F48" s="164"/>
      <c r="G48" s="165"/>
      <c r="H48" s="165"/>
      <c r="I48" s="165"/>
      <c r="J48" s="169"/>
      <c r="K48" s="3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92"/>
      <c r="B49" s="154" t="s">
        <v>125</v>
      </c>
      <c r="C49" s="92"/>
      <c r="D49" s="92"/>
      <c r="E49" s="163"/>
      <c r="F49" s="164"/>
      <c r="G49" s="165"/>
      <c r="H49" s="165"/>
      <c r="I49" s="165"/>
      <c r="J49" s="169"/>
      <c r="K49" s="3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92"/>
      <c r="B50" s="154"/>
      <c r="C50" s="92"/>
      <c r="D50" s="92"/>
      <c r="E50" s="163"/>
      <c r="F50" s="164"/>
      <c r="G50" s="165"/>
      <c r="H50" s="165"/>
      <c r="I50" s="165"/>
      <c r="J50" s="169"/>
      <c r="K50" s="3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55" t="s">
        <v>127</v>
      </c>
      <c r="B51" s="154"/>
      <c r="C51" s="92"/>
      <c r="D51" s="92"/>
      <c r="E51" s="163"/>
      <c r="F51" s="164"/>
      <c r="G51" s="165"/>
      <c r="H51" s="165"/>
      <c r="I51" s="165"/>
      <c r="J51" s="169"/>
      <c r="K51" s="3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83"/>
      <c r="B52" s="83"/>
      <c r="C52" s="91"/>
      <c r="D52" s="84"/>
      <c r="E52" s="166"/>
      <c r="F52" s="166"/>
      <c r="G52" s="167"/>
      <c r="H52" s="84"/>
      <c r="I52" s="105"/>
      <c r="J52" s="169"/>
      <c r="K52" s="3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83"/>
      <c r="B53" s="83"/>
      <c r="C53" s="91"/>
      <c r="D53" s="84"/>
      <c r="E53" s="166"/>
      <c r="F53" s="166"/>
      <c r="G53" s="167"/>
      <c r="H53" s="84"/>
      <c r="I53" s="79"/>
      <c r="J53" s="169"/>
      <c r="K53" s="3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83"/>
      <c r="B54" s="83"/>
      <c r="C54" s="91"/>
      <c r="D54" s="84"/>
      <c r="E54" s="92"/>
      <c r="F54" s="92"/>
      <c r="G54" s="92"/>
      <c r="H54" s="92"/>
      <c r="I54" s="79"/>
      <c r="J54" s="169"/>
      <c r="K54" s="3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83"/>
      <c r="B55" s="93" t="s">
        <v>75</v>
      </c>
      <c r="C55" s="91"/>
      <c r="D55" s="84"/>
      <c r="E55" s="210" t="s">
        <v>26</v>
      </c>
      <c r="F55" s="210"/>
      <c r="G55" s="210"/>
      <c r="H55" s="210"/>
      <c r="I55" s="210"/>
      <c r="J55" s="169"/>
      <c r="K55" s="3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83"/>
      <c r="B56" s="94" t="s">
        <v>22</v>
      </c>
      <c r="C56" s="91"/>
      <c r="D56" s="84"/>
      <c r="E56" s="211" t="s">
        <v>27</v>
      </c>
      <c r="F56" s="211"/>
      <c r="G56" s="211"/>
      <c r="H56" s="211"/>
      <c r="I56" s="211"/>
      <c r="J56" s="169"/>
      <c r="K56" s="3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83"/>
      <c r="B57" s="83"/>
      <c r="C57" s="91"/>
      <c r="D57" s="84"/>
      <c r="E57" s="95"/>
      <c r="F57" s="95"/>
      <c r="G57" s="95"/>
      <c r="H57" s="95"/>
      <c r="I57" s="79"/>
      <c r="J57" s="169"/>
      <c r="K57" s="3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83"/>
      <c r="B58" s="83"/>
      <c r="C58" s="91"/>
      <c r="D58" s="84"/>
      <c r="E58" s="95"/>
      <c r="F58" s="95"/>
      <c r="G58" s="95"/>
      <c r="H58" s="168"/>
      <c r="I58" s="79"/>
      <c r="J58" s="169"/>
      <c r="K58" s="3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5"/>
      <c r="B59" s="25"/>
      <c r="C59" s="26"/>
      <c r="D59" s="84"/>
      <c r="E59" s="28"/>
      <c r="F59" s="28"/>
      <c r="G59" s="28"/>
      <c r="H59" s="28"/>
      <c r="I59" s="9"/>
      <c r="J59" s="32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1"/>
      <c r="B60" s="11"/>
      <c r="C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1"/>
      <c r="B61" s="11"/>
      <c r="C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1"/>
      <c r="B62" s="11"/>
      <c r="C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</sheetData>
  <sheetProtection/>
  <mergeCells count="20">
    <mergeCell ref="A2:J2"/>
    <mergeCell ref="A3:J3"/>
    <mergeCell ref="A4:E4"/>
    <mergeCell ref="A5:E5"/>
    <mergeCell ref="G6:H6"/>
    <mergeCell ref="I6:I8"/>
    <mergeCell ref="J6:J8"/>
    <mergeCell ref="C6:C8"/>
    <mergeCell ref="D6:D8"/>
    <mergeCell ref="E6:F6"/>
    <mergeCell ref="A1:J1"/>
    <mergeCell ref="F4:G4"/>
    <mergeCell ref="H4:J4"/>
    <mergeCell ref="B47:D47"/>
    <mergeCell ref="E55:I55"/>
    <mergeCell ref="E56:I56"/>
    <mergeCell ref="F5:G5"/>
    <mergeCell ref="H5:J5"/>
    <mergeCell ref="A6:A8"/>
    <mergeCell ref="B6:B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Zeros="0" zoomScalePageLayoutView="0" workbookViewId="0" topLeftCell="A4">
      <selection activeCell="H56" sqref="H56"/>
    </sheetView>
  </sheetViews>
  <sheetFormatPr defaultColWidth="9.140625" defaultRowHeight="12.75"/>
  <cols>
    <col min="3" max="3" width="32.57421875" style="0" customWidth="1"/>
    <col min="4" max="4" width="10.57421875" style="0" customWidth="1"/>
    <col min="5" max="5" width="5.7109375" style="0" customWidth="1"/>
    <col min="6" max="6" width="9.2812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2.28125" style="0" customWidth="1"/>
    <col min="11" max="11" width="6.57421875" style="0" customWidth="1"/>
    <col min="12" max="12" width="10.140625" style="0" customWidth="1"/>
    <col min="13" max="13" width="12.7109375" style="0" hidden="1" customWidth="1"/>
    <col min="14" max="14" width="11.7109375" style="0" hidden="1" customWidth="1"/>
    <col min="15" max="17" width="0" style="0" hidden="1" customWidth="1"/>
    <col min="19" max="19" width="10.140625" style="0" hidden="1" customWidth="1"/>
  </cols>
  <sheetData>
    <row r="1" spans="1:20" ht="16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1"/>
      <c r="N1" s="11"/>
      <c r="O1" s="11"/>
      <c r="P1" s="11"/>
      <c r="Q1" s="11"/>
      <c r="R1" s="11"/>
      <c r="S1" s="11"/>
      <c r="T1" s="11"/>
    </row>
    <row r="2" spans="1:20" ht="16.5" thickBot="1" thickTop="1">
      <c r="A2" s="175" t="s">
        <v>47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1"/>
      <c r="N2" s="11"/>
      <c r="O2" s="11"/>
      <c r="P2" s="11"/>
      <c r="Q2" s="11"/>
      <c r="R2" s="11"/>
      <c r="S2" s="11"/>
      <c r="T2" s="11"/>
    </row>
    <row r="3" spans="1:20" ht="13.5" thickTop="1">
      <c r="A3" s="263" t="s">
        <v>50</v>
      </c>
      <c r="B3" s="264"/>
      <c r="C3" s="264"/>
      <c r="D3" s="264"/>
      <c r="E3" s="264"/>
      <c r="F3" s="264"/>
      <c r="G3" s="264"/>
      <c r="H3" s="265"/>
      <c r="I3" s="108" t="s">
        <v>128</v>
      </c>
      <c r="J3" s="108" t="s">
        <v>129</v>
      </c>
      <c r="K3" s="108"/>
      <c r="L3" s="109"/>
      <c r="M3" s="11"/>
      <c r="N3" s="11"/>
      <c r="O3" s="11"/>
      <c r="P3" s="11"/>
      <c r="Q3" s="11"/>
      <c r="R3" s="11"/>
      <c r="S3" s="11"/>
      <c r="T3" s="11"/>
    </row>
    <row r="4" spans="1:20" ht="12.75">
      <c r="A4" s="266" t="s">
        <v>87</v>
      </c>
      <c r="B4" s="267"/>
      <c r="C4" s="267"/>
      <c r="D4" s="267"/>
      <c r="E4" s="267"/>
      <c r="F4" s="267"/>
      <c r="G4" s="267"/>
      <c r="H4" s="268"/>
      <c r="I4" s="172"/>
      <c r="J4" s="110"/>
      <c r="K4" s="110"/>
      <c r="L4" s="111"/>
      <c r="M4" s="11"/>
      <c r="N4" s="11"/>
      <c r="O4" s="11"/>
      <c r="P4" s="11"/>
      <c r="Q4" s="11"/>
      <c r="R4" s="11"/>
      <c r="S4" s="11"/>
      <c r="T4" s="11"/>
    </row>
    <row r="5" spans="1:20" ht="13.5" customHeight="1">
      <c r="A5" s="112" t="s">
        <v>46</v>
      </c>
      <c r="B5" s="229" t="s">
        <v>118</v>
      </c>
      <c r="C5" s="229"/>
      <c r="D5" s="229"/>
      <c r="E5" s="229"/>
      <c r="F5" s="229"/>
      <c r="G5" s="229"/>
      <c r="H5" s="230"/>
      <c r="I5" s="243" t="s">
        <v>31</v>
      </c>
      <c r="J5" s="244"/>
      <c r="K5" s="254" t="s">
        <v>32</v>
      </c>
      <c r="L5" s="255"/>
      <c r="M5" s="11"/>
      <c r="N5" s="11"/>
      <c r="O5" s="11"/>
      <c r="P5" s="11"/>
      <c r="Q5" s="11"/>
      <c r="R5" s="11"/>
      <c r="S5" s="11"/>
      <c r="T5" s="11"/>
    </row>
    <row r="6" spans="1:20" ht="13.5" customHeight="1" thickBot="1">
      <c r="A6" s="260" t="s">
        <v>51</v>
      </c>
      <c r="B6" s="261"/>
      <c r="C6" s="261"/>
      <c r="D6" s="261"/>
      <c r="E6" s="261"/>
      <c r="F6" s="261"/>
      <c r="G6" s="261"/>
      <c r="H6" s="262"/>
      <c r="I6" s="248">
        <v>44593</v>
      </c>
      <c r="J6" s="249"/>
      <c r="K6" s="250" t="s">
        <v>33</v>
      </c>
      <c r="L6" s="251"/>
      <c r="M6" s="11"/>
      <c r="N6" s="11"/>
      <c r="O6" s="11"/>
      <c r="P6" s="11"/>
      <c r="Q6" s="11"/>
      <c r="R6" s="11"/>
      <c r="S6" s="11"/>
      <c r="T6" s="11"/>
    </row>
    <row r="7" spans="1:20" ht="13.5" thickTop="1">
      <c r="A7" s="252" t="s">
        <v>0</v>
      </c>
      <c r="B7" s="258" t="s">
        <v>41</v>
      </c>
      <c r="C7" s="258"/>
      <c r="D7" s="256" t="s">
        <v>14</v>
      </c>
      <c r="E7" s="245">
        <v>1</v>
      </c>
      <c r="F7" s="246"/>
      <c r="G7" s="245">
        <f>E7+1</f>
        <v>2</v>
      </c>
      <c r="H7" s="246"/>
      <c r="I7" s="245">
        <f>G7+1</f>
        <v>3</v>
      </c>
      <c r="J7" s="246"/>
      <c r="K7" s="245">
        <f>I7+1</f>
        <v>4</v>
      </c>
      <c r="L7" s="247"/>
      <c r="M7" s="11"/>
      <c r="N7" s="11"/>
      <c r="O7" s="11"/>
      <c r="P7" s="11"/>
      <c r="Q7" s="11"/>
      <c r="R7" s="11"/>
      <c r="S7" s="11"/>
      <c r="T7" s="11"/>
    </row>
    <row r="8" spans="1:20" ht="13.5" thickBot="1">
      <c r="A8" s="253"/>
      <c r="B8" s="259"/>
      <c r="C8" s="259"/>
      <c r="D8" s="257"/>
      <c r="E8" s="113" t="s">
        <v>48</v>
      </c>
      <c r="F8" s="114" t="s">
        <v>49</v>
      </c>
      <c r="G8" s="113" t="s">
        <v>48</v>
      </c>
      <c r="H8" s="114" t="s">
        <v>49</v>
      </c>
      <c r="I8" s="113" t="s">
        <v>48</v>
      </c>
      <c r="J8" s="114" t="s">
        <v>49</v>
      </c>
      <c r="K8" s="113" t="s">
        <v>48</v>
      </c>
      <c r="L8" s="115" t="s">
        <v>49</v>
      </c>
      <c r="M8" s="11"/>
      <c r="N8" s="11"/>
      <c r="O8" s="11"/>
      <c r="P8" s="11"/>
      <c r="Q8" s="11"/>
      <c r="R8" s="11"/>
      <c r="S8" s="11"/>
      <c r="T8" s="11"/>
    </row>
    <row r="9" spans="1:20" ht="14.25" thickBot="1" thickTop="1">
      <c r="A9" s="269" t="s">
        <v>119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1"/>
      <c r="M9" s="11"/>
      <c r="N9" s="11"/>
      <c r="O9" s="11"/>
      <c r="P9" s="11"/>
      <c r="Q9" s="11"/>
      <c r="R9" s="11"/>
      <c r="S9" s="11"/>
      <c r="T9" s="11"/>
    </row>
    <row r="10" spans="1:20" ht="13.5" thickTop="1">
      <c r="A10" s="116" t="s">
        <v>30</v>
      </c>
      <c r="B10" s="117" t="str">
        <f>'[1]ORÇA-DALILA calça'!B9</f>
        <v>INSTALAÇÕES</v>
      </c>
      <c r="C10" s="117"/>
      <c r="D10" s="118">
        <f>'ORÇ JONNY'!I13</f>
        <v>1312.64142</v>
      </c>
      <c r="E10" s="119">
        <v>1</v>
      </c>
      <c r="F10" s="118">
        <f>TRUNC(($D10*E10),2)</f>
        <v>1312.64</v>
      </c>
      <c r="G10" s="120"/>
      <c r="H10" s="118">
        <f>TRUNC(($D10*G10),2)</f>
        <v>0</v>
      </c>
      <c r="I10" s="120"/>
      <c r="J10" s="118">
        <f>TRUNC(($D10*I10),2)</f>
        <v>0</v>
      </c>
      <c r="K10" s="120"/>
      <c r="L10" s="121">
        <f>TRUNC(($D10*K10),2)</f>
        <v>0</v>
      </c>
      <c r="M10" s="11"/>
      <c r="N10" s="24">
        <f aca="true" t="shared" si="0" ref="N10:N15">L10+J10+H10+F10</f>
        <v>1312.64</v>
      </c>
      <c r="O10" s="11"/>
      <c r="P10" s="11"/>
      <c r="Q10" s="11"/>
      <c r="R10" s="11"/>
      <c r="S10" s="11"/>
      <c r="T10" s="11"/>
    </row>
    <row r="11" spans="1:20" ht="12.75">
      <c r="A11" s="122" t="s">
        <v>7</v>
      </c>
      <c r="B11" s="123" t="str">
        <f>'[1]ORÇA-DALILA calça'!B14</f>
        <v>MOVIMENTO DE TERRA</v>
      </c>
      <c r="C11" s="123"/>
      <c r="D11" s="124">
        <f>'ORÇ JONNY'!I18</f>
        <v>0</v>
      </c>
      <c r="E11" s="125"/>
      <c r="F11" s="124"/>
      <c r="G11" s="125"/>
      <c r="H11" s="124"/>
      <c r="I11" s="125"/>
      <c r="J11" s="124"/>
      <c r="K11" s="125"/>
      <c r="L11" s="126">
        <f>TRUNC(($D11*K11),4)</f>
        <v>0</v>
      </c>
      <c r="M11" s="11"/>
      <c r="N11" s="24">
        <f t="shared" si="0"/>
        <v>0</v>
      </c>
      <c r="O11" s="24"/>
      <c r="P11" s="11"/>
      <c r="Q11" s="11"/>
      <c r="R11" s="11"/>
      <c r="S11" s="11"/>
      <c r="T11" s="11"/>
    </row>
    <row r="12" spans="1:20" ht="12.75">
      <c r="A12" s="122" t="s">
        <v>15</v>
      </c>
      <c r="B12" s="123" t="str">
        <f>'[1]ORÇA-DALILA calça'!B20</f>
        <v>PAVIMENTAÇÃO</v>
      </c>
      <c r="C12" s="123"/>
      <c r="D12" s="124">
        <f>'ORÇ JONNY'!I23</f>
        <v>28179.47</v>
      </c>
      <c r="E12" s="125"/>
      <c r="F12" s="124">
        <f>TRUNC(($D12*E12),2)</f>
        <v>0</v>
      </c>
      <c r="G12" s="125">
        <v>0.3</v>
      </c>
      <c r="H12" s="124">
        <f>TRUNC(($D12*G12),3)</f>
        <v>8453.841</v>
      </c>
      <c r="I12" s="125">
        <v>0.3</v>
      </c>
      <c r="J12" s="124">
        <f>TRUNC(($D12*I12),3)</f>
        <v>8453.841</v>
      </c>
      <c r="K12" s="125">
        <v>0.4</v>
      </c>
      <c r="L12" s="126">
        <f>TRUNC(($D12*K12),3)</f>
        <v>11271.788</v>
      </c>
      <c r="M12" s="11"/>
      <c r="N12" s="24">
        <f t="shared" si="0"/>
        <v>28179.47</v>
      </c>
      <c r="O12" s="11"/>
      <c r="P12" s="11"/>
      <c r="Q12" s="11"/>
      <c r="R12" s="11"/>
      <c r="S12" s="11"/>
      <c r="T12" s="11"/>
    </row>
    <row r="13" spans="1:20" ht="12.75">
      <c r="A13" s="122" t="s">
        <v>16</v>
      </c>
      <c r="B13" s="123" t="str">
        <f>'[1]ORÇA-DALILA calça'!B26</f>
        <v>MICRODRENAGEM</v>
      </c>
      <c r="C13" s="123"/>
      <c r="D13" s="124">
        <f>'ORÇ JONNY'!I33</f>
        <v>0</v>
      </c>
      <c r="E13" s="125"/>
      <c r="F13" s="124">
        <f>D13</f>
        <v>0</v>
      </c>
      <c r="G13" s="125"/>
      <c r="H13" s="124"/>
      <c r="I13" s="125"/>
      <c r="J13" s="124">
        <f>TRUNC(($D13*I13),3)</f>
        <v>0</v>
      </c>
      <c r="K13" s="125"/>
      <c r="L13" s="126">
        <f>TRUNC(($D13*K13),2)</f>
        <v>0</v>
      </c>
      <c r="M13" s="11"/>
      <c r="N13" s="24">
        <f t="shared" si="0"/>
        <v>0</v>
      </c>
      <c r="O13" s="11"/>
      <c r="P13" s="11"/>
      <c r="Q13" s="11"/>
      <c r="R13" s="11"/>
      <c r="S13" s="11"/>
      <c r="T13" s="11"/>
    </row>
    <row r="14" spans="1:20" ht="12.75">
      <c r="A14" s="122" t="s">
        <v>42</v>
      </c>
      <c r="B14" s="123" t="str">
        <f>'[1]ORÇA-DALILA calça'!B37</f>
        <v>SINALIZAÇÃO</v>
      </c>
      <c r="C14" s="123"/>
      <c r="D14" s="124">
        <f>'ORÇ JONNY'!I40</f>
        <v>1087.96</v>
      </c>
      <c r="E14" s="125"/>
      <c r="F14" s="124">
        <f>TRUNC(($D14*E14),2)</f>
        <v>0</v>
      </c>
      <c r="G14" s="125"/>
      <c r="H14" s="124">
        <f>TRUNC(($D14*G14),2)</f>
        <v>0</v>
      </c>
      <c r="I14" s="125"/>
      <c r="J14" s="124">
        <f>TRUNC(($D14*I14),2)</f>
        <v>0</v>
      </c>
      <c r="K14" s="125">
        <v>1</v>
      </c>
      <c r="L14" s="126">
        <f>D14</f>
        <v>1087.96</v>
      </c>
      <c r="M14" s="11"/>
      <c r="N14" s="24">
        <f t="shared" si="0"/>
        <v>1087.96</v>
      </c>
      <c r="O14" s="11"/>
      <c r="P14" s="11"/>
      <c r="Q14" s="11"/>
      <c r="R14" s="11"/>
      <c r="S14" s="11"/>
      <c r="T14" s="11"/>
    </row>
    <row r="15" spans="1:20" ht="13.5" thickBot="1">
      <c r="A15" s="127" t="s">
        <v>43</v>
      </c>
      <c r="B15" s="128" t="str">
        <f>'[1]ORÇA-DALILA calça'!B51</f>
        <v>SERVIÇOS FINAIS E EVENTUAIS</v>
      </c>
      <c r="C15" s="128"/>
      <c r="D15" s="129">
        <f>'ORÇ JONNY'!I45</f>
        <v>435.03</v>
      </c>
      <c r="E15" s="130"/>
      <c r="F15" s="129">
        <f>TRUNC(($D15*E15),2)</f>
        <v>0</v>
      </c>
      <c r="G15" s="131"/>
      <c r="H15" s="129">
        <f>TRUNC(($D15*G15),2)</f>
        <v>0</v>
      </c>
      <c r="I15" s="131"/>
      <c r="J15" s="129">
        <f>TRUNC(($D15*I15),2)</f>
        <v>0</v>
      </c>
      <c r="K15" s="130">
        <v>1</v>
      </c>
      <c r="L15" s="132">
        <f>D15</f>
        <v>435.03</v>
      </c>
      <c r="M15" s="11"/>
      <c r="N15" s="24">
        <f t="shared" si="0"/>
        <v>435.03</v>
      </c>
      <c r="O15" s="11"/>
      <c r="P15" s="11"/>
      <c r="Q15" s="11"/>
      <c r="R15" s="11"/>
      <c r="S15" s="11"/>
      <c r="T15" s="11"/>
    </row>
    <row r="16" spans="1:20" ht="14.25" thickBot="1" thickTop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1"/>
      <c r="N16" s="11"/>
      <c r="O16" s="11"/>
      <c r="P16" s="11"/>
      <c r="Q16" s="11"/>
      <c r="R16" s="11"/>
      <c r="S16" s="11"/>
      <c r="T16" s="11"/>
    </row>
    <row r="17" spans="1:20" ht="13.5" thickTop="1">
      <c r="A17" s="234" t="s">
        <v>44</v>
      </c>
      <c r="B17" s="235"/>
      <c r="C17" s="235"/>
      <c r="D17" s="136">
        <f>SUM(D10:D15)</f>
        <v>31015.10142</v>
      </c>
      <c r="E17" s="137"/>
      <c r="F17" s="138">
        <f>TRUNC(SUM(F10:F16),3)</f>
        <v>1312.64</v>
      </c>
      <c r="G17" s="137"/>
      <c r="H17" s="138">
        <f>H11+H12</f>
        <v>8453.841</v>
      </c>
      <c r="I17" s="137"/>
      <c r="J17" s="138">
        <f>J11+J12</f>
        <v>8453.841</v>
      </c>
      <c r="K17" s="137"/>
      <c r="L17" s="139">
        <f>TRUNC(SUM(L10:L16),3)</f>
        <v>12794.778</v>
      </c>
      <c r="M17" s="11"/>
      <c r="N17" s="24">
        <f>L17+J17+H17+F17</f>
        <v>31015.1</v>
      </c>
      <c r="O17" s="11"/>
      <c r="P17" s="11"/>
      <c r="Q17" s="11"/>
      <c r="R17" s="11"/>
      <c r="S17" s="11"/>
      <c r="T17" s="11"/>
    </row>
    <row r="18" spans="1:20" ht="13.5" thickBot="1">
      <c r="A18" s="140" t="s">
        <v>45</v>
      </c>
      <c r="B18" s="141"/>
      <c r="C18" s="142"/>
      <c r="D18" s="143"/>
      <c r="E18" s="144"/>
      <c r="F18" s="145">
        <f>F17</f>
        <v>1312.64</v>
      </c>
      <c r="G18" s="144"/>
      <c r="H18" s="145">
        <f>F18+H17</f>
        <v>9766.481</v>
      </c>
      <c r="I18" s="144"/>
      <c r="J18" s="145">
        <f>J17+H18</f>
        <v>18220.322</v>
      </c>
      <c r="K18" s="144"/>
      <c r="L18" s="146">
        <f>J18+L17</f>
        <v>31015.1</v>
      </c>
      <c r="M18" s="11"/>
      <c r="N18" s="11"/>
      <c r="O18" s="11"/>
      <c r="P18" s="11"/>
      <c r="Q18" s="11"/>
      <c r="R18" s="11"/>
      <c r="S18" s="11"/>
      <c r="T18" s="11"/>
    </row>
    <row r="19" spans="1:20" ht="14.25" thickBot="1" thickTop="1">
      <c r="A19" s="269" t="s">
        <v>120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1"/>
      <c r="M19" s="11"/>
      <c r="N19" s="11"/>
      <c r="O19" s="11"/>
      <c r="P19" s="11"/>
      <c r="Q19" s="11"/>
      <c r="R19" s="11"/>
      <c r="S19" s="11"/>
      <c r="T19" s="11"/>
    </row>
    <row r="20" spans="1:20" ht="13.5" thickTop="1">
      <c r="A20" s="116" t="s">
        <v>30</v>
      </c>
      <c r="B20" s="117" t="str">
        <f>'ORÇ EXPEDICIONARIO'!B10</f>
        <v>INSTALAÇÕES</v>
      </c>
      <c r="C20" s="117"/>
      <c r="D20" s="118">
        <f>'ORÇ EXPEDICIONARIO'!I14</f>
        <v>1088.00144</v>
      </c>
      <c r="E20" s="119">
        <v>1</v>
      </c>
      <c r="F20" s="118">
        <f>D20</f>
        <v>1088.00144</v>
      </c>
      <c r="G20" s="120"/>
      <c r="H20" s="118">
        <f>TRUNC(($D20*G20),2)</f>
        <v>0</v>
      </c>
      <c r="I20" s="120"/>
      <c r="J20" s="118">
        <f>TRUNC(($D20*I20),2)</f>
        <v>0</v>
      </c>
      <c r="K20" s="120"/>
      <c r="L20" s="121">
        <f>TRUNC(($D20*K20),2)</f>
        <v>0</v>
      </c>
      <c r="M20" s="11"/>
      <c r="N20" s="24">
        <f aca="true" t="shared" si="1" ref="N20:N25">L20+J20+H20+F20</f>
        <v>1088.00144</v>
      </c>
      <c r="O20" s="11"/>
      <c r="P20" s="11"/>
      <c r="Q20" s="11"/>
      <c r="R20" s="11"/>
      <c r="S20" s="11"/>
      <c r="T20" s="11"/>
    </row>
    <row r="21" spans="1:20" ht="12.75">
      <c r="A21" s="122" t="s">
        <v>7</v>
      </c>
      <c r="B21" s="123" t="str">
        <f>'ORÇ EXPEDICIONARIO'!B16</f>
        <v>MOVIMENTO DE TERRA**</v>
      </c>
      <c r="C21" s="123"/>
      <c r="D21" s="124">
        <f>'ORÇ EXPEDICIONARIO'!I19</f>
        <v>0</v>
      </c>
      <c r="E21" s="125"/>
      <c r="F21" s="124"/>
      <c r="G21" s="125"/>
      <c r="H21" s="124"/>
      <c r="I21" s="125"/>
      <c r="J21" s="124"/>
      <c r="K21" s="125"/>
      <c r="L21" s="126">
        <f>TRUNC(($D21*K21),4)</f>
        <v>0</v>
      </c>
      <c r="M21" s="11"/>
      <c r="N21" s="24">
        <f t="shared" si="1"/>
        <v>0</v>
      </c>
      <c r="O21" s="11"/>
      <c r="P21" s="11"/>
      <c r="Q21" s="11"/>
      <c r="R21" s="11"/>
      <c r="S21" s="11"/>
      <c r="T21" s="11"/>
    </row>
    <row r="22" spans="1:20" ht="12.75">
      <c r="A22" s="122" t="s">
        <v>15</v>
      </c>
      <c r="B22" s="123" t="str">
        <f>'ORÇ EXPEDICIONARIO'!B21</f>
        <v>PAVIMENTAÇÃO</v>
      </c>
      <c r="C22" s="123"/>
      <c r="D22" s="124">
        <f>'ORÇ EXPEDICIONARIO'!I24</f>
        <v>63448.95304</v>
      </c>
      <c r="E22" s="125"/>
      <c r="F22" s="124">
        <f>TRUNC(($D22*E22),2)</f>
        <v>0</v>
      </c>
      <c r="G22" s="125">
        <v>0.3</v>
      </c>
      <c r="H22" s="124">
        <f>TRUNC(($D22*G22),3)</f>
        <v>19034.685</v>
      </c>
      <c r="I22" s="125">
        <v>0.3</v>
      </c>
      <c r="J22" s="124">
        <f>TRUNC(($D22*I22),3)</f>
        <v>19034.685</v>
      </c>
      <c r="K22" s="125">
        <v>0.4</v>
      </c>
      <c r="L22" s="126">
        <f>TRUNC(($D22*K22),3)</f>
        <v>25379.581</v>
      </c>
      <c r="M22" s="11"/>
      <c r="N22" s="24">
        <f t="shared" si="1"/>
        <v>63448.951</v>
      </c>
      <c r="O22" s="11"/>
      <c r="P22" s="11"/>
      <c r="Q22" s="11"/>
      <c r="R22" s="11"/>
      <c r="S22" s="11"/>
      <c r="T22" s="11"/>
    </row>
    <row r="23" spans="1:20" ht="12.75">
      <c r="A23" s="122" t="s">
        <v>16</v>
      </c>
      <c r="B23" s="123" t="str">
        <f>'ORÇ EXPEDICIONARIO'!B26</f>
        <v>MICRODRENAGEM**</v>
      </c>
      <c r="C23" s="123"/>
      <c r="D23" s="124">
        <f>'ORÇ EXPEDICIONARIO'!I34</f>
        <v>0</v>
      </c>
      <c r="E23" s="125"/>
      <c r="F23" s="124">
        <f>D23</f>
        <v>0</v>
      </c>
      <c r="G23" s="125"/>
      <c r="H23" s="124"/>
      <c r="I23" s="125"/>
      <c r="J23" s="124">
        <f>TRUNC(($D23*I23),3)</f>
        <v>0</v>
      </c>
      <c r="K23" s="125"/>
      <c r="L23" s="126">
        <f>TRUNC(($D23*K23),2)</f>
        <v>0</v>
      </c>
      <c r="M23" s="11"/>
      <c r="N23" s="24">
        <f t="shared" si="1"/>
        <v>0</v>
      </c>
      <c r="O23" s="11"/>
      <c r="P23" s="11"/>
      <c r="Q23" s="11"/>
      <c r="R23" s="11"/>
      <c r="S23" s="11"/>
      <c r="T23" s="11"/>
    </row>
    <row r="24" spans="1:20" ht="12.75">
      <c r="A24" s="122" t="s">
        <v>42</v>
      </c>
      <c r="B24" s="123" t="str">
        <f>'ORÇ EXPEDICIONARIO'!B36</f>
        <v>SINALIZAÇÃO </v>
      </c>
      <c r="C24" s="123"/>
      <c r="D24" s="124">
        <f>'ORÇ EXPEDICIONARIO'!I41</f>
        <v>1087.96</v>
      </c>
      <c r="E24" s="125"/>
      <c r="F24" s="124">
        <f>TRUNC(($D24*E24),2)</f>
        <v>0</v>
      </c>
      <c r="G24" s="125"/>
      <c r="H24" s="124">
        <f>TRUNC(($D24*G24),2)</f>
        <v>0</v>
      </c>
      <c r="I24" s="125"/>
      <c r="J24" s="124">
        <f>TRUNC(($D24*I24),2)</f>
        <v>0</v>
      </c>
      <c r="K24" s="125">
        <v>1</v>
      </c>
      <c r="L24" s="126">
        <f>D24</f>
        <v>1087.96</v>
      </c>
      <c r="M24" s="11"/>
      <c r="N24" s="24">
        <f t="shared" si="1"/>
        <v>1087.96</v>
      </c>
      <c r="O24" s="11"/>
      <c r="P24" s="11"/>
      <c r="Q24" s="11"/>
      <c r="R24" s="11"/>
      <c r="S24" s="11"/>
      <c r="T24" s="11"/>
    </row>
    <row r="25" spans="1:20" ht="13.5" thickBot="1">
      <c r="A25" s="127" t="s">
        <v>43</v>
      </c>
      <c r="B25" s="128" t="str">
        <f>'ORÇ EXPEDICIONARIO'!B43</f>
        <v>SERVIÇOS FINAIS E EVENTUAIS</v>
      </c>
      <c r="C25" s="128"/>
      <c r="D25" s="129">
        <f>'ORÇ EXPEDICIONARIO'!I46</f>
        <v>435.03383999999994</v>
      </c>
      <c r="E25" s="130"/>
      <c r="F25" s="129">
        <f>TRUNC(($D25*E25),2)</f>
        <v>0</v>
      </c>
      <c r="G25" s="131"/>
      <c r="H25" s="129">
        <f>TRUNC(($D25*G25),2)</f>
        <v>0</v>
      </c>
      <c r="I25" s="131"/>
      <c r="J25" s="129">
        <f>TRUNC(($D25*I25),2)</f>
        <v>0</v>
      </c>
      <c r="K25" s="130">
        <v>1</v>
      </c>
      <c r="L25" s="132">
        <f>D25</f>
        <v>435.03383999999994</v>
      </c>
      <c r="M25" s="11"/>
      <c r="N25" s="24">
        <f t="shared" si="1"/>
        <v>435.03383999999994</v>
      </c>
      <c r="O25" s="11"/>
      <c r="P25" s="11"/>
      <c r="Q25" s="11"/>
      <c r="R25" s="11"/>
      <c r="S25" s="11"/>
      <c r="T25" s="11"/>
    </row>
    <row r="26" spans="1:20" ht="14.25" thickBot="1" thickTop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5"/>
      <c r="M26" s="11"/>
      <c r="N26" s="11"/>
      <c r="O26" s="11"/>
      <c r="P26" s="11"/>
      <c r="Q26" s="11"/>
      <c r="R26" s="11"/>
      <c r="S26" s="11"/>
      <c r="T26" s="11"/>
    </row>
    <row r="27" spans="1:20" ht="13.5" thickTop="1">
      <c r="A27" s="234" t="s">
        <v>44</v>
      </c>
      <c r="B27" s="235"/>
      <c r="C27" s="235"/>
      <c r="D27" s="136">
        <f>SUM(D20:D25)-0.01</f>
        <v>66059.93832000002</v>
      </c>
      <c r="E27" s="137"/>
      <c r="F27" s="138">
        <f>TRUNC(SUM(F20:F26),3)</f>
        <v>1088.001</v>
      </c>
      <c r="G27" s="137"/>
      <c r="H27" s="138">
        <f>TRUNC(SUM(H20:H25),3)</f>
        <v>19034.685</v>
      </c>
      <c r="I27" s="137"/>
      <c r="J27" s="138">
        <f>TRUNC(SUM(J20:J25),3)</f>
        <v>19034.685</v>
      </c>
      <c r="K27" s="137"/>
      <c r="L27" s="139">
        <f>TRUNC(SUM(L20:L25),3)</f>
        <v>26902.574</v>
      </c>
      <c r="M27" s="11"/>
      <c r="N27" s="24">
        <f>L27+J27+H27+F27</f>
        <v>66059.945</v>
      </c>
      <c r="O27" s="11"/>
      <c r="P27" s="11"/>
      <c r="Q27" s="11"/>
      <c r="R27" s="11"/>
      <c r="S27" s="11"/>
      <c r="T27" s="11"/>
    </row>
    <row r="28" spans="1:20" ht="13.5" thickBot="1">
      <c r="A28" s="140" t="s">
        <v>45</v>
      </c>
      <c r="B28" s="141"/>
      <c r="C28" s="142"/>
      <c r="D28" s="143"/>
      <c r="E28" s="144"/>
      <c r="F28" s="145">
        <f>F27</f>
        <v>1088.001</v>
      </c>
      <c r="G28" s="144"/>
      <c r="H28" s="145">
        <f>F28+H27</f>
        <v>20122.686</v>
      </c>
      <c r="I28" s="144"/>
      <c r="J28" s="145">
        <f>H28+J27</f>
        <v>39157.371</v>
      </c>
      <c r="K28" s="144"/>
      <c r="L28" s="146">
        <f>L27+J28</f>
        <v>66059.945</v>
      </c>
      <c r="M28" s="11"/>
      <c r="N28" s="11"/>
      <c r="O28" s="11"/>
      <c r="P28" s="11"/>
      <c r="Q28" s="11"/>
      <c r="R28" s="11"/>
      <c r="S28" s="11"/>
      <c r="T28" s="11"/>
    </row>
    <row r="29" spans="1:20" ht="14.25" thickBot="1" thickTop="1">
      <c r="A29" s="231" t="s">
        <v>121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3"/>
      <c r="M29" s="171"/>
      <c r="N29" s="11"/>
      <c r="O29" s="11"/>
      <c r="P29" s="11"/>
      <c r="Q29" s="11"/>
      <c r="R29" s="11"/>
      <c r="S29" s="24"/>
      <c r="T29" s="11"/>
    </row>
    <row r="30" spans="1:20" ht="13.5" thickTop="1">
      <c r="A30" s="42" t="s">
        <v>30</v>
      </c>
      <c r="B30" s="236" t="str">
        <f>'ORÇ SANTO '!B9</f>
        <v>INSTALAÇÕES</v>
      </c>
      <c r="C30" s="237"/>
      <c r="D30" s="147">
        <f>'ORÇ SANTO '!I13</f>
        <v>1128.69</v>
      </c>
      <c r="E30" s="119">
        <v>1</v>
      </c>
      <c r="F30" s="147">
        <f>D30</f>
        <v>1128.69</v>
      </c>
      <c r="G30" s="148"/>
      <c r="H30" s="147">
        <f>TRUNC(($D30*G30),2)</f>
        <v>0</v>
      </c>
      <c r="I30" s="148"/>
      <c r="J30" s="147">
        <f>TRUNC(($D30*I30),2)</f>
        <v>0</v>
      </c>
      <c r="K30" s="148"/>
      <c r="L30" s="121">
        <f>TRUNC(($D30*K30),2)</f>
        <v>0</v>
      </c>
      <c r="M30" s="11"/>
      <c r="N30" s="24">
        <f aca="true" t="shared" si="2" ref="N30:N35">L30+J30+H30+F30</f>
        <v>1128.69</v>
      </c>
      <c r="O30" s="11"/>
      <c r="P30" s="11"/>
      <c r="Q30" s="11"/>
      <c r="R30" s="11"/>
      <c r="S30" s="24">
        <v>31015.1</v>
      </c>
      <c r="T30" s="11"/>
    </row>
    <row r="31" spans="1:20" ht="12.75">
      <c r="A31" s="122" t="s">
        <v>7</v>
      </c>
      <c r="B31" s="238" t="str">
        <f>'ORÇ SANTO '!B15</f>
        <v>MOVIMENTO DE TERRA**</v>
      </c>
      <c r="C31" s="238"/>
      <c r="D31" s="124">
        <f>'ORÇ SANTO '!I18</f>
        <v>0</v>
      </c>
      <c r="E31" s="125"/>
      <c r="F31" s="124"/>
      <c r="G31" s="125"/>
      <c r="H31" s="124"/>
      <c r="I31" s="125"/>
      <c r="J31" s="124"/>
      <c r="K31" s="125"/>
      <c r="L31" s="126">
        <f>TRUNC(($D31*K31),4)</f>
        <v>0</v>
      </c>
      <c r="M31" s="11"/>
      <c r="N31" s="24">
        <f t="shared" si="2"/>
        <v>0</v>
      </c>
      <c r="O31" s="11"/>
      <c r="P31" s="11"/>
      <c r="Q31" s="11"/>
      <c r="R31" s="11"/>
      <c r="S31" s="24">
        <v>66059.94</v>
      </c>
      <c r="T31" s="11"/>
    </row>
    <row r="32" spans="1:20" ht="12.75">
      <c r="A32" s="122" t="s">
        <v>15</v>
      </c>
      <c r="B32" s="238" t="str">
        <f>'ORÇ SANTO '!B20</f>
        <v>PAVIMENTAÇÃO</v>
      </c>
      <c r="C32" s="238"/>
      <c r="D32" s="124">
        <f>'ORÇ SANTO '!I23</f>
        <v>40099.16</v>
      </c>
      <c r="E32" s="125"/>
      <c r="F32" s="124">
        <f>TRUNC(($D32*E32),2)</f>
        <v>0</v>
      </c>
      <c r="G32" s="125">
        <v>0.3</v>
      </c>
      <c r="H32" s="124">
        <f>TRUNC(($D32*G32),3)</f>
        <v>12029.748</v>
      </c>
      <c r="I32" s="125">
        <v>0.3</v>
      </c>
      <c r="J32" s="124">
        <f>TRUNC(($D32*I32),3)</f>
        <v>12029.748</v>
      </c>
      <c r="K32" s="125">
        <v>0.4</v>
      </c>
      <c r="L32" s="126">
        <f>TRUNC(($D32*K32),4)</f>
        <v>16039.664</v>
      </c>
      <c r="M32" s="11"/>
      <c r="N32" s="24">
        <f t="shared" si="2"/>
        <v>40099.16</v>
      </c>
      <c r="O32" s="11"/>
      <c r="P32" s="11"/>
      <c r="Q32" s="11"/>
      <c r="R32" s="11"/>
      <c r="S32" s="24">
        <v>43325.78</v>
      </c>
      <c r="T32" s="11"/>
    </row>
    <row r="33" spans="1:20" ht="12.75">
      <c r="A33" s="122" t="s">
        <v>16</v>
      </c>
      <c r="B33" s="238" t="str">
        <f>'ORÇ SANTO '!B25</f>
        <v>MICRODRENAGEM **</v>
      </c>
      <c r="C33" s="238"/>
      <c r="D33" s="124">
        <f>'ORÇ SANTO '!I33</f>
        <v>0</v>
      </c>
      <c r="E33" s="125"/>
      <c r="F33" s="124">
        <f>D33</f>
        <v>0</v>
      </c>
      <c r="G33" s="125"/>
      <c r="H33" s="124"/>
      <c r="I33" s="125"/>
      <c r="J33" s="124">
        <f>TRUNC(($D33*I33),3)</f>
        <v>0</v>
      </c>
      <c r="K33" s="125"/>
      <c r="L33" s="126">
        <f>TRUNC(($D33*K33),2)</f>
        <v>0</v>
      </c>
      <c r="M33" s="11"/>
      <c r="N33" s="24">
        <f t="shared" si="2"/>
        <v>0</v>
      </c>
      <c r="O33" s="11"/>
      <c r="P33" s="11"/>
      <c r="Q33" s="11"/>
      <c r="R33" s="11"/>
      <c r="S33" s="24"/>
      <c r="T33" s="11"/>
    </row>
    <row r="34" spans="1:20" ht="12.75">
      <c r="A34" s="122" t="s">
        <v>42</v>
      </c>
      <c r="B34" s="238" t="str">
        <f>'ORÇ SANTO '!B35</f>
        <v>SINALIZAÇÃO </v>
      </c>
      <c r="C34" s="238"/>
      <c r="D34" s="124">
        <f>'ORÇ SANTO '!I40</f>
        <v>1662.9</v>
      </c>
      <c r="E34" s="125"/>
      <c r="F34" s="124">
        <f>TRUNC(($D34*E34),2)</f>
        <v>0</v>
      </c>
      <c r="G34" s="125"/>
      <c r="H34" s="124">
        <f>TRUNC(($D34*G34),2)</f>
        <v>0</v>
      </c>
      <c r="I34" s="125"/>
      <c r="J34" s="124">
        <f>TRUNC(($D34*I34),2)</f>
        <v>0</v>
      </c>
      <c r="K34" s="125">
        <v>1</v>
      </c>
      <c r="L34" s="126">
        <f>D34</f>
        <v>1662.9</v>
      </c>
      <c r="M34" s="11"/>
      <c r="N34" s="24">
        <f t="shared" si="2"/>
        <v>1662.9</v>
      </c>
      <c r="O34" s="11"/>
      <c r="P34" s="11"/>
      <c r="Q34" s="11"/>
      <c r="R34" s="11"/>
      <c r="S34" s="24"/>
      <c r="T34" s="11"/>
    </row>
    <row r="35" spans="1:20" ht="13.5" thickBot="1">
      <c r="A35" s="127" t="s">
        <v>43</v>
      </c>
      <c r="B35" s="239" t="str">
        <f>'ORÇ SANTO '!B42</f>
        <v>SERVIÇOS FINAIS E EVENTUAIS</v>
      </c>
      <c r="C35" s="240"/>
      <c r="D35" s="129">
        <f>'ORÇ SANTO '!I45</f>
        <v>435.03</v>
      </c>
      <c r="E35" s="130"/>
      <c r="F35" s="129">
        <f>TRUNC(($D35*E35),2)</f>
        <v>0</v>
      </c>
      <c r="G35" s="131"/>
      <c r="H35" s="129">
        <f>TRUNC(($D35*G35),2)</f>
        <v>0</v>
      </c>
      <c r="I35" s="131"/>
      <c r="J35" s="129">
        <f>TRUNC(($D35*I35),2)</f>
        <v>0</v>
      </c>
      <c r="K35" s="130">
        <v>1</v>
      </c>
      <c r="L35" s="132">
        <f>D35</f>
        <v>435.03</v>
      </c>
      <c r="M35" s="11"/>
      <c r="N35" s="24">
        <f t="shared" si="2"/>
        <v>435.03</v>
      </c>
      <c r="O35" s="11"/>
      <c r="P35" s="11"/>
      <c r="Q35" s="11"/>
      <c r="R35" s="11"/>
      <c r="S35" s="24"/>
      <c r="T35" s="11"/>
    </row>
    <row r="36" spans="1:20" ht="14.25" thickBot="1" thickTop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  <c r="M36" s="11"/>
      <c r="N36" s="11"/>
      <c r="O36" s="11"/>
      <c r="P36" s="11"/>
      <c r="Q36" s="11"/>
      <c r="R36" s="11"/>
      <c r="S36" s="24">
        <f>SUM(S30:S35)</f>
        <v>140400.82</v>
      </c>
      <c r="T36" s="11"/>
    </row>
    <row r="37" spans="1:20" ht="13.5" thickTop="1">
      <c r="A37" s="234" t="s">
        <v>44</v>
      </c>
      <c r="B37" s="235"/>
      <c r="C37" s="235"/>
      <c r="D37" s="136">
        <f>SUM(D30:D35)</f>
        <v>43325.780000000006</v>
      </c>
      <c r="E37" s="137"/>
      <c r="F37" s="138">
        <f>TRUNC(SUM(F30:F35),3)</f>
        <v>1128.69</v>
      </c>
      <c r="G37" s="137"/>
      <c r="H37" s="138">
        <f>TRUNC(SUM(H30:H35),3)</f>
        <v>12029.748</v>
      </c>
      <c r="I37" s="137"/>
      <c r="J37" s="138">
        <f>TRUNC(SUM(J30:J35),3)</f>
        <v>12029.748</v>
      </c>
      <c r="K37" s="137"/>
      <c r="L37" s="139">
        <f>TRUNC(SUM(L30:L35),3)</f>
        <v>18137.594</v>
      </c>
      <c r="M37" s="11"/>
      <c r="N37" s="24">
        <f>L37+J37+H37+F37</f>
        <v>43325.78</v>
      </c>
      <c r="O37" s="11"/>
      <c r="P37" s="11"/>
      <c r="Q37" s="11"/>
      <c r="R37" s="11"/>
      <c r="S37" s="24"/>
      <c r="T37" s="11"/>
    </row>
    <row r="38" spans="1:20" ht="13.5" thickBot="1">
      <c r="A38" s="140" t="s">
        <v>45</v>
      </c>
      <c r="B38" s="141"/>
      <c r="C38" s="142"/>
      <c r="D38" s="143"/>
      <c r="E38" s="144"/>
      <c r="F38" s="145">
        <f>F37</f>
        <v>1128.69</v>
      </c>
      <c r="G38" s="144"/>
      <c r="H38" s="145">
        <f>F38+H37</f>
        <v>13158.438</v>
      </c>
      <c r="I38" s="144"/>
      <c r="J38" s="145">
        <f>H38+J37</f>
        <v>25188.186</v>
      </c>
      <c r="K38" s="144"/>
      <c r="L38" s="146">
        <f>L37+J38</f>
        <v>43325.78</v>
      </c>
      <c r="M38" s="11"/>
      <c r="N38" s="11"/>
      <c r="O38" s="11"/>
      <c r="P38" s="11"/>
      <c r="Q38" s="11"/>
      <c r="R38" s="11"/>
      <c r="S38" s="11"/>
      <c r="T38" s="11"/>
    </row>
    <row r="39" spans="1:20" ht="25.5" customHeight="1" thickBot="1" thickTop="1">
      <c r="A39" s="226" t="s">
        <v>84</v>
      </c>
      <c r="B39" s="227"/>
      <c r="C39" s="228"/>
      <c r="D39" s="170">
        <f>ROUNDDOWN(D37+D27+D17,2)+0.01</f>
        <v>140400.82</v>
      </c>
      <c r="E39" s="149"/>
      <c r="F39" s="150">
        <f>F37+F27+F17</f>
        <v>3529.331</v>
      </c>
      <c r="G39" s="149"/>
      <c r="H39" s="150">
        <f>H37+H27+H17</f>
        <v>39518.274000000005</v>
      </c>
      <c r="I39" s="149"/>
      <c r="J39" s="150">
        <f>J37+J27+J17</f>
        <v>39518.274000000005</v>
      </c>
      <c r="K39" s="149"/>
      <c r="L39" s="150">
        <f>L37+L27+L17</f>
        <v>57834.946</v>
      </c>
      <c r="M39" s="171"/>
      <c r="N39" s="24">
        <f>L39+J39+H39+F39</f>
        <v>140400.825</v>
      </c>
      <c r="O39" s="11"/>
      <c r="P39" s="11"/>
      <c r="Q39" s="11"/>
      <c r="R39" s="11"/>
      <c r="S39" s="11"/>
      <c r="T39" s="11"/>
    </row>
    <row r="40" spans="1:20" ht="13.5" thickTop="1">
      <c r="A40" s="197" t="s">
        <v>74</v>
      </c>
      <c r="B40" s="197"/>
      <c r="C40" s="151"/>
      <c r="D40" s="151"/>
      <c r="E40" s="91"/>
      <c r="F40" s="91"/>
      <c r="G40" s="91"/>
      <c r="H40" s="152"/>
      <c r="I40" s="153"/>
      <c r="J40" s="153"/>
      <c r="K40" s="153"/>
      <c r="L40" s="153"/>
      <c r="M40" s="11"/>
      <c r="N40" s="11"/>
      <c r="O40" s="11"/>
      <c r="P40" s="11"/>
      <c r="Q40" s="11"/>
      <c r="R40" s="11"/>
      <c r="S40" s="11"/>
      <c r="T40" s="11"/>
    </row>
    <row r="41" spans="1:20" ht="12.75">
      <c r="A41" s="92"/>
      <c r="B41" s="154" t="s">
        <v>72</v>
      </c>
      <c r="C41" s="155"/>
      <c r="D41" s="174"/>
      <c r="E41" s="91"/>
      <c r="F41" s="91"/>
      <c r="G41" s="91"/>
      <c r="H41" s="156"/>
      <c r="I41" s="157"/>
      <c r="J41" s="157"/>
      <c r="K41" s="157"/>
      <c r="L41" s="157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92"/>
      <c r="B42" s="154"/>
      <c r="C42" s="155"/>
      <c r="D42" s="155"/>
      <c r="E42" s="91"/>
      <c r="F42" s="91"/>
      <c r="G42" s="91"/>
      <c r="H42" s="156"/>
      <c r="I42" s="157"/>
      <c r="J42" s="157"/>
      <c r="K42" s="157"/>
      <c r="L42" s="157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155"/>
      <c r="B43" s="83"/>
      <c r="C43" s="155"/>
      <c r="D43" s="155"/>
      <c r="E43" s="91"/>
      <c r="F43" s="91"/>
      <c r="G43" s="91"/>
      <c r="H43" s="91"/>
      <c r="I43" s="157"/>
      <c r="J43" s="157"/>
      <c r="K43" s="157"/>
      <c r="L43" s="157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55"/>
      <c r="B44" s="155"/>
      <c r="C44" s="155"/>
      <c r="D44" s="155"/>
      <c r="E44" s="91"/>
      <c r="F44" s="91"/>
      <c r="G44" s="91"/>
      <c r="H44" s="91"/>
      <c r="I44" s="157"/>
      <c r="J44" s="157"/>
      <c r="K44" s="157"/>
      <c r="L44" s="158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59"/>
      <c r="B45" s="159"/>
      <c r="C45" s="93" t="s">
        <v>21</v>
      </c>
      <c r="D45" s="159"/>
      <c r="E45" s="91"/>
      <c r="F45" s="91"/>
      <c r="G45" s="91"/>
      <c r="H45" s="241" t="s">
        <v>26</v>
      </c>
      <c r="I45" s="241"/>
      <c r="J45" s="241"/>
      <c r="K45" s="241"/>
      <c r="L45" s="158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160"/>
      <c r="B46" s="160"/>
      <c r="C46" s="160" t="s">
        <v>22</v>
      </c>
      <c r="D46" s="160"/>
      <c r="E46" s="3"/>
      <c r="F46" s="3"/>
      <c r="G46" s="3"/>
      <c r="H46" s="242" t="s">
        <v>27</v>
      </c>
      <c r="I46" s="242"/>
      <c r="J46" s="242"/>
      <c r="K46" s="242"/>
      <c r="L46" s="161"/>
      <c r="M46" s="11"/>
      <c r="N46" s="11"/>
      <c r="O46" s="11"/>
      <c r="P46" s="11"/>
      <c r="Q46" s="11"/>
      <c r="R46" s="11"/>
      <c r="S46" s="11"/>
      <c r="T46" s="11"/>
    </row>
    <row r="47" spans="1:20" ht="12.75">
      <c r="A47" s="83"/>
      <c r="B47" s="83"/>
      <c r="C47" s="83"/>
      <c r="D47" s="83"/>
      <c r="E47" s="91"/>
      <c r="F47" s="91"/>
      <c r="G47" s="91"/>
      <c r="H47" s="91"/>
      <c r="I47" s="162"/>
      <c r="J47" s="162"/>
      <c r="K47" s="162"/>
      <c r="L47" s="162"/>
      <c r="M47" s="11"/>
      <c r="N47" s="11"/>
      <c r="O47" s="11"/>
      <c r="P47" s="11"/>
      <c r="Q47" s="11"/>
      <c r="R47" s="11"/>
      <c r="S47" s="11"/>
      <c r="T47" s="11"/>
    </row>
    <row r="48" spans="1:20" ht="12.75">
      <c r="A48" s="25"/>
      <c r="B48" s="25"/>
      <c r="C48" s="25"/>
      <c r="D48" s="25"/>
      <c r="E48" s="26"/>
      <c r="F48" s="26"/>
      <c r="G48" s="26"/>
      <c r="H48" s="26"/>
      <c r="I48" s="31"/>
      <c r="J48" s="31"/>
      <c r="K48" s="31"/>
      <c r="L48" s="31"/>
      <c r="M48" s="11"/>
      <c r="N48" s="11"/>
      <c r="O48" s="11"/>
      <c r="P48" s="11"/>
      <c r="Q48" s="11"/>
      <c r="R48" s="11"/>
      <c r="S48" s="11"/>
      <c r="T48" s="11"/>
    </row>
    <row r="49" spans="1:20" ht="12.75">
      <c r="A49" s="25"/>
      <c r="B49" s="25"/>
      <c r="C49" s="25"/>
      <c r="D49" s="25"/>
      <c r="E49" s="26"/>
      <c r="F49" s="26"/>
      <c r="G49" s="26"/>
      <c r="H49" s="26"/>
      <c r="I49" s="31"/>
      <c r="J49" s="31"/>
      <c r="K49" s="31"/>
      <c r="L49" s="31"/>
      <c r="M49" s="11"/>
      <c r="N49" s="11"/>
      <c r="O49" s="11"/>
      <c r="P49" s="11"/>
      <c r="Q49" s="11"/>
      <c r="R49" s="11"/>
      <c r="S49" s="11"/>
      <c r="T49" s="11"/>
    </row>
    <row r="50" spans="1:2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sheetProtection/>
  <mergeCells count="32">
    <mergeCell ref="A19:L19"/>
    <mergeCell ref="A27:C27"/>
    <mergeCell ref="A2:L2"/>
    <mergeCell ref="A7:A8"/>
    <mergeCell ref="K5:L5"/>
    <mergeCell ref="A17:C17"/>
    <mergeCell ref="D7:D8"/>
    <mergeCell ref="B7:C8"/>
    <mergeCell ref="A6:H6"/>
    <mergeCell ref="A3:H3"/>
    <mergeCell ref="A4:H4"/>
    <mergeCell ref="A9:L9"/>
    <mergeCell ref="B35:C35"/>
    <mergeCell ref="H45:K45"/>
    <mergeCell ref="H46:K46"/>
    <mergeCell ref="I5:J5"/>
    <mergeCell ref="E7:F7"/>
    <mergeCell ref="G7:H7"/>
    <mergeCell ref="I7:J7"/>
    <mergeCell ref="K7:L7"/>
    <mergeCell ref="I6:J6"/>
    <mergeCell ref="K6:L6"/>
    <mergeCell ref="A39:C39"/>
    <mergeCell ref="B5:H5"/>
    <mergeCell ref="A40:B40"/>
    <mergeCell ref="A29:L29"/>
    <mergeCell ref="A37:C37"/>
    <mergeCell ref="B30:C30"/>
    <mergeCell ref="B31:C31"/>
    <mergeCell ref="B32:C32"/>
    <mergeCell ref="B33:C33"/>
    <mergeCell ref="B34:C3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2022-05-13T19:21:02Z</cp:lastPrinted>
  <dcterms:created xsi:type="dcterms:W3CDTF">2012-05-07T16:34:39Z</dcterms:created>
  <dcterms:modified xsi:type="dcterms:W3CDTF">2022-05-13T19:21:05Z</dcterms:modified>
  <cp:category/>
  <cp:version/>
  <cp:contentType/>
  <cp:contentStatus/>
</cp:coreProperties>
</file>